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19440" windowHeight="9195" tabRatio="834" firstSheet="1" activeTab="4"/>
  </bookViews>
  <sheets>
    <sheet name="INSTRUCCIONES" sheetId="62" state="hidden" r:id="rId1"/>
    <sheet name="COEF. RESUMEN" sheetId="26" r:id="rId2"/>
    <sheet name="PRESUPUESTO" sheetId="25" r:id="rId3"/>
    <sheet name="ANALISIS DE COSTOS" sheetId="63" r:id="rId4"/>
    <sheet name="PLAN DE TRAB. Y CURVA DE INV" sheetId="61" r:id="rId5"/>
    <sheet name="COEF INDEC" sheetId="64" r:id="rId6"/>
  </sheets>
  <externalReferences>
    <externalReference r:id="rId7"/>
  </externalReferences>
  <definedNames>
    <definedName name="_xlnm.Print_Area" localSheetId="1">'COEF. RESUMEN'!$B$2:$D$19</definedName>
    <definedName name="_xlnm.Print_Area" localSheetId="0">INSTRUCCIONES!$A$1:$A$45</definedName>
    <definedName name="_xlnm.Print_Area" localSheetId="4">'PLAN DE TRAB. Y CURVA DE INV'!$B$2:$K$61</definedName>
    <definedName name="_xlnm.Print_Area" localSheetId="2">PRESUPUESTO!$B$2:$J$112</definedName>
    <definedName name="_xlnm.Print_Titles" localSheetId="2">PRESUPUESTO!$2:$12</definedName>
  </definedNames>
  <calcPr calcId="144525"/>
</workbook>
</file>

<file path=xl/calcChain.xml><?xml version="1.0" encoding="utf-8"?>
<calcChain xmlns="http://schemas.openxmlformats.org/spreadsheetml/2006/main">
  <c r="H1398" i="63" l="1"/>
  <c r="H1381" i="63"/>
  <c r="H1356" i="63"/>
  <c r="H1340" i="63"/>
  <c r="H1324" i="63"/>
  <c r="H1299" i="63"/>
  <c r="H1283" i="63"/>
  <c r="H1267" i="63"/>
  <c r="H1244" i="63"/>
  <c r="H1227" i="63"/>
  <c r="H1211" i="63"/>
  <c r="H1186" i="63"/>
  <c r="H1170" i="63"/>
  <c r="H1154" i="63"/>
  <c r="H1127" i="63"/>
  <c r="H1111" i="63"/>
  <c r="H1095" i="63"/>
  <c r="H1072" i="63"/>
  <c r="H1056" i="63"/>
  <c r="H1038" i="63"/>
  <c r="H1015" i="63"/>
  <c r="H999" i="63"/>
  <c r="H982" i="63"/>
  <c r="H957" i="63"/>
  <c r="H941" i="63"/>
  <c r="H925" i="63"/>
  <c r="H900" i="63"/>
  <c r="H884" i="63"/>
  <c r="H867" i="63"/>
  <c r="H843" i="63"/>
  <c r="H827" i="63"/>
  <c r="H811" i="63"/>
  <c r="H786" i="63"/>
  <c r="H770" i="63"/>
  <c r="H754" i="63"/>
  <c r="H728" i="63"/>
  <c r="H712" i="63"/>
  <c r="H696" i="63"/>
  <c r="H675" i="63"/>
  <c r="H672" i="63"/>
  <c r="H657" i="63"/>
  <c r="G654" i="63"/>
  <c r="H654" i="63" s="1"/>
  <c r="H640" i="63"/>
  <c r="G637" i="63"/>
  <c r="H637" i="63" s="1"/>
  <c r="H615" i="63"/>
  <c r="G612" i="63"/>
  <c r="H612" i="63" s="1"/>
  <c r="H599" i="63"/>
  <c r="H583" i="63"/>
  <c r="G580" i="63"/>
  <c r="H580" i="63" s="1"/>
  <c r="H560" i="63"/>
  <c r="H544" i="63"/>
  <c r="H528" i="63"/>
  <c r="G525" i="63"/>
  <c r="H525" i="63" s="1"/>
  <c r="H504" i="63"/>
  <c r="G501" i="63"/>
  <c r="H501" i="63" s="1"/>
  <c r="H488" i="63"/>
  <c r="G485" i="63"/>
  <c r="H485" i="63" s="1"/>
  <c r="H471" i="63"/>
  <c r="H447" i="63"/>
  <c r="G444" i="63"/>
  <c r="H444" i="63" s="1"/>
  <c r="H431" i="63"/>
  <c r="G428" i="63"/>
  <c r="H428" i="63" s="1"/>
  <c r="H413" i="63"/>
  <c r="H410" i="63"/>
  <c r="H390" i="63"/>
  <c r="G387" i="63"/>
  <c r="H387" i="63" s="1"/>
  <c r="H374" i="63"/>
  <c r="G371" i="63"/>
  <c r="H371" i="63" s="1"/>
  <c r="H357" i="63"/>
  <c r="G354" i="63"/>
  <c r="H354" i="63" s="1"/>
  <c r="H332" i="63"/>
  <c r="G329" i="63"/>
  <c r="H329" i="63" s="1"/>
  <c r="H316" i="63"/>
  <c r="H300" i="63"/>
  <c r="G297" i="63"/>
  <c r="H297" i="63" s="1"/>
  <c r="H276" i="63"/>
  <c r="H273" i="63"/>
  <c r="H260" i="63"/>
  <c r="G257" i="63"/>
  <c r="H257" i="63" s="1"/>
  <c r="H244" i="63"/>
  <c r="G241" i="63"/>
  <c r="H241" i="63" s="1"/>
  <c r="H218" i="63"/>
  <c r="G199" i="63"/>
  <c r="H199" i="63" s="1"/>
  <c r="G183" i="63"/>
  <c r="H183" i="63" s="1"/>
  <c r="G161" i="63"/>
  <c r="H161" i="63" s="1"/>
  <c r="G127" i="63"/>
  <c r="H127" i="63" s="1"/>
  <c r="G105" i="63"/>
  <c r="H105" i="63" s="1"/>
  <c r="G88" i="63"/>
  <c r="H88" i="63" s="1"/>
  <c r="G72" i="63"/>
  <c r="H72" i="63" s="1"/>
  <c r="G53" i="63"/>
  <c r="H53" i="63" s="1"/>
  <c r="D2" i="64" l="1"/>
  <c r="D3" i="64" s="1"/>
  <c r="D4" i="64" s="1"/>
  <c r="D5" i="64" s="1"/>
  <c r="H1338" i="63" l="1"/>
  <c r="H1265" i="63"/>
  <c r="H1184" i="63"/>
  <c r="H1109" i="63"/>
  <c r="H1036" i="63"/>
  <c r="H955" i="63"/>
  <c r="H882" i="63"/>
  <c r="H809" i="63"/>
  <c r="H726" i="63"/>
  <c r="H330" i="63"/>
  <c r="H331" i="63" s="1"/>
  <c r="H333" i="63" s="1"/>
  <c r="G37" i="25" s="1"/>
  <c r="H274" i="63"/>
  <c r="H275" i="63" s="1"/>
  <c r="H277" i="63" s="1"/>
  <c r="G34" i="25" s="1"/>
  <c r="H1354" i="63"/>
  <c r="H655" i="63"/>
  <c r="H656" i="63" s="1"/>
  <c r="H658" i="63" s="1"/>
  <c r="G55" i="25" s="1"/>
  <c r="H542" i="63"/>
  <c r="H486" i="63"/>
  <c r="H487" i="63" s="1"/>
  <c r="H489" i="63" s="1"/>
  <c r="G49" i="25" s="1"/>
  <c r="H429" i="63"/>
  <c r="H430" i="63" s="1"/>
  <c r="H432" i="63" s="1"/>
  <c r="G44" i="25" s="1"/>
  <c r="H216" i="63"/>
  <c r="H146" i="63"/>
  <c r="H73" i="63"/>
  <c r="H74" i="63" s="1"/>
  <c r="H76" i="63" s="1"/>
  <c r="G19" i="25" s="1"/>
  <c r="H38" i="63"/>
  <c r="H106" i="63"/>
  <c r="H1054" i="63"/>
  <c r="H1396" i="63"/>
  <c r="H1322" i="63"/>
  <c r="H1242" i="63"/>
  <c r="H1168" i="63"/>
  <c r="H1093" i="63"/>
  <c r="H1013" i="63"/>
  <c r="H939" i="63"/>
  <c r="H865" i="63"/>
  <c r="H784" i="63"/>
  <c r="H710" i="63"/>
  <c r="H597" i="63"/>
  <c r="H372" i="63"/>
  <c r="H373" i="63" s="1"/>
  <c r="H375" i="63" s="1"/>
  <c r="G40" i="25" s="1"/>
  <c r="H200" i="63"/>
  <c r="H201" i="63" s="1"/>
  <c r="H128" i="63"/>
  <c r="H129" i="63" s="1"/>
  <c r="H980" i="63"/>
  <c r="H898" i="63"/>
  <c r="H673" i="63"/>
  <c r="H674" i="63" s="1"/>
  <c r="H676" i="63" s="1"/>
  <c r="G62" i="25" s="1"/>
  <c r="H445" i="63"/>
  <c r="H446" i="63" s="1"/>
  <c r="H448" i="63" s="1"/>
  <c r="G45" i="25" s="1"/>
  <c r="H184" i="63"/>
  <c r="H185" i="63" s="1"/>
  <c r="H558" i="63"/>
  <c r="H526" i="63"/>
  <c r="H527" i="63" s="1"/>
  <c r="H529" i="63" s="1"/>
  <c r="G51" i="25" s="1"/>
  <c r="H314" i="63"/>
  <c r="H258" i="63"/>
  <c r="H259" i="63" s="1"/>
  <c r="H261" i="63" s="1"/>
  <c r="G33" i="25" s="1"/>
  <c r="H54" i="63"/>
  <c r="H55" i="63" s="1"/>
  <c r="H57" i="63" s="1"/>
  <c r="G17" i="25" s="1"/>
  <c r="H1281" i="63"/>
  <c r="H1379" i="63"/>
  <c r="H1297" i="63"/>
  <c r="H1225" i="63"/>
  <c r="H1152" i="63"/>
  <c r="H1070" i="63"/>
  <c r="H997" i="63"/>
  <c r="H923" i="63"/>
  <c r="H841" i="63"/>
  <c r="H768" i="63"/>
  <c r="H694" i="63"/>
  <c r="H638" i="63"/>
  <c r="H639" i="63" s="1"/>
  <c r="H641" i="63" s="1"/>
  <c r="G59" i="25" s="1"/>
  <c r="H581" i="63"/>
  <c r="H582" i="63" s="1"/>
  <c r="H584" i="63" s="1"/>
  <c r="G56" i="25" s="1"/>
  <c r="H469" i="63"/>
  <c r="H411" i="63"/>
  <c r="H412" i="63" s="1"/>
  <c r="H414" i="63" s="1"/>
  <c r="G42" i="25" s="1"/>
  <c r="H298" i="63"/>
  <c r="H299" i="63" s="1"/>
  <c r="H301" i="63" s="1"/>
  <c r="G35" i="25" s="1"/>
  <c r="H1209" i="63"/>
  <c r="H752" i="63"/>
  <c r="H502" i="63"/>
  <c r="H503" i="63" s="1"/>
  <c r="H506" i="63" s="1"/>
  <c r="G50" i="25" s="1"/>
  <c r="H388" i="63"/>
  <c r="H389" i="63" s="1"/>
  <c r="H391" i="63" s="1"/>
  <c r="G41" i="25" s="1"/>
  <c r="H162" i="63"/>
  <c r="H163" i="63" s="1"/>
  <c r="H355" i="63"/>
  <c r="H356" i="63" s="1"/>
  <c r="H358" i="63" s="1"/>
  <c r="G38" i="25" s="1"/>
  <c r="H22" i="63"/>
  <c r="H1125" i="63"/>
  <c r="H825" i="63"/>
  <c r="H242" i="63"/>
  <c r="H243" i="63" s="1"/>
  <c r="H245" i="63" s="1"/>
  <c r="G32" i="25" s="1"/>
  <c r="H613" i="63"/>
  <c r="H614" i="63" s="1"/>
  <c r="H616" i="63" s="1"/>
  <c r="G58" i="25" s="1"/>
  <c r="H89" i="63"/>
  <c r="H90" i="63" s="1"/>
  <c r="E480" i="63" l="1"/>
  <c r="E478" i="63"/>
  <c r="E477" i="63"/>
  <c r="E1345" i="63" l="1"/>
  <c r="E1329" i="63"/>
  <c r="E1288" i="63"/>
  <c r="E1272" i="63"/>
  <c r="E1256" i="63"/>
  <c r="E1233" i="63"/>
  <c r="E1201" i="63"/>
  <c r="E1200" i="63"/>
  <c r="E1176" i="63"/>
  <c r="E1175" i="63"/>
  <c r="E1160" i="63"/>
  <c r="E1159" i="63"/>
  <c r="E1144" i="63"/>
  <c r="E1143" i="63"/>
  <c r="E1117" i="63"/>
  <c r="E1116" i="63"/>
  <c r="E1101" i="63"/>
  <c r="E1100" i="63"/>
  <c r="E1085" i="63"/>
  <c r="E1084" i="63"/>
  <c r="E1046" i="63"/>
  <c r="E1045" i="63"/>
  <c r="E1028" i="63"/>
  <c r="E1027" i="63"/>
  <c r="E989" i="63"/>
  <c r="E988" i="63"/>
  <c r="E890" i="63"/>
  <c r="E889" i="63"/>
  <c r="E874" i="63"/>
  <c r="E873" i="63"/>
  <c r="E665" i="63"/>
  <c r="E664" i="63"/>
  <c r="E646" i="63"/>
  <c r="E629" i="63"/>
  <c r="E604" i="63"/>
  <c r="E572" i="63"/>
  <c r="E517" i="63"/>
  <c r="E493" i="63"/>
  <c r="E437" i="63"/>
  <c r="E436" i="63"/>
  <c r="E420" i="63"/>
  <c r="E403" i="63"/>
  <c r="E402" i="63"/>
  <c r="E380" i="63"/>
  <c r="E379" i="63"/>
  <c r="E364" i="63"/>
  <c r="E363" i="63"/>
  <c r="E346" i="63"/>
  <c r="E321" i="63"/>
  <c r="E290" i="63"/>
  <c r="E289" i="63"/>
  <c r="E266" i="63"/>
  <c r="E265" i="63"/>
  <c r="E249" i="63"/>
  <c r="E233" i="63"/>
  <c r="E208" i="63"/>
  <c r="G207" i="63"/>
  <c r="E192" i="63"/>
  <c r="E191" i="63"/>
  <c r="E176" i="63"/>
  <c r="E175" i="63"/>
  <c r="E154" i="63"/>
  <c r="E153" i="63"/>
  <c r="E137" i="63"/>
  <c r="E120" i="63"/>
  <c r="E119" i="63"/>
  <c r="E98" i="63"/>
  <c r="E97" i="63"/>
  <c r="E80" i="63"/>
  <c r="E64" i="63"/>
  <c r="E45" i="63"/>
  <c r="E29" i="63"/>
  <c r="E207" i="63" l="1"/>
  <c r="G215" i="63"/>
  <c r="H215" i="63" s="1"/>
  <c r="H217" i="63" s="1"/>
  <c r="H219" i="63" s="1"/>
  <c r="G30" i="25" s="1"/>
  <c r="G33" i="63"/>
  <c r="G37" i="63" s="1"/>
  <c r="H37" i="63" s="1"/>
  <c r="H39" i="63" s="1"/>
  <c r="H41" i="63" s="1"/>
  <c r="G16" i="25" s="1"/>
  <c r="G17" i="63"/>
  <c r="G21" i="63" s="1"/>
  <c r="H21" i="63" s="1"/>
  <c r="F649" i="63" l="1"/>
  <c r="F632" i="63"/>
  <c r="F607" i="63"/>
  <c r="F405" i="63" l="1"/>
  <c r="F383" i="63"/>
  <c r="F382" i="63"/>
  <c r="F367" i="63"/>
  <c r="F366" i="63"/>
  <c r="F349" i="63"/>
  <c r="F324" i="63"/>
  <c r="F292" i="63"/>
  <c r="F269" i="63"/>
  <c r="F210" i="63"/>
  <c r="F178" i="63"/>
  <c r="F156" i="63"/>
  <c r="F123" i="63"/>
  <c r="F122" i="63"/>
  <c r="F101" i="63"/>
  <c r="F86" i="63" l="1"/>
  <c r="F83" i="63"/>
  <c r="H202" i="63" l="1"/>
  <c r="H203" i="63" s="1"/>
  <c r="G29" i="25" s="1"/>
  <c r="H186" i="63"/>
  <c r="H187" i="63" s="1"/>
  <c r="G28" i="25" s="1"/>
  <c r="H164" i="63"/>
  <c r="H165" i="63" s="1"/>
  <c r="G27" i="25" s="1"/>
  <c r="H148" i="63"/>
  <c r="H130" i="63"/>
  <c r="H131" i="63" s="1"/>
  <c r="G24" i="25" s="1"/>
  <c r="H108" i="63"/>
  <c r="H16" i="25" l="1"/>
  <c r="H91" i="63" l="1"/>
  <c r="H92" i="63" s="1"/>
  <c r="G20" i="25" s="1"/>
  <c r="A9" i="63"/>
  <c r="H62" i="25" l="1"/>
  <c r="H59" i="25"/>
  <c r="H58" i="25"/>
  <c r="H56" i="25"/>
  <c r="H55" i="25"/>
  <c r="H51" i="25"/>
  <c r="H50" i="25"/>
  <c r="H49" i="25"/>
  <c r="H45" i="25"/>
  <c r="H44" i="25"/>
  <c r="H42" i="25"/>
  <c r="H41" i="25"/>
  <c r="H40" i="25"/>
  <c r="H38" i="25"/>
  <c r="H37" i="25"/>
  <c r="H35" i="25"/>
  <c r="H34" i="25"/>
  <c r="H33" i="25"/>
  <c r="H32" i="25"/>
  <c r="H30" i="25"/>
  <c r="H29" i="25"/>
  <c r="H28" i="25"/>
  <c r="H27" i="25"/>
  <c r="H20" i="25"/>
  <c r="I43" i="25" l="1"/>
  <c r="E12" i="61" s="1"/>
  <c r="D21" i="61" l="1"/>
  <c r="K26" i="61" l="1"/>
  <c r="J26" i="61"/>
  <c r="I26" i="61"/>
  <c r="H26" i="61"/>
  <c r="G26" i="61"/>
  <c r="F28" i="61" l="1"/>
  <c r="G28" i="61" s="1"/>
  <c r="H28" i="61" s="1"/>
  <c r="I28" i="61" s="1"/>
  <c r="J28" i="61" s="1"/>
  <c r="L11" i="61" l="1"/>
  <c r="L10" i="61"/>
  <c r="B6" i="61" l="1"/>
  <c r="D11" i="26" l="1"/>
  <c r="D12" i="26"/>
  <c r="B11" i="61"/>
  <c r="D13" i="26" l="1"/>
  <c r="D14" i="26" s="1"/>
  <c r="D15" i="26" l="1"/>
  <c r="D17" i="26" l="1"/>
  <c r="D16" i="26"/>
  <c r="D18" i="26" l="1"/>
  <c r="H24" i="25"/>
  <c r="H17" i="25"/>
  <c r="H19" i="25"/>
  <c r="F23" i="61" l="1"/>
  <c r="H23" i="63" l="1"/>
  <c r="H25" i="63" l="1"/>
  <c r="G15" i="25" s="1"/>
  <c r="H15" i="25" l="1"/>
  <c r="I14" i="25" s="1"/>
  <c r="E10" i="61" s="1"/>
  <c r="H107" i="63"/>
  <c r="H109" i="63" s="1"/>
  <c r="G22" i="25" s="1"/>
  <c r="H22" i="25" s="1"/>
  <c r="G145" i="63"/>
  <c r="H145" i="63" s="1"/>
  <c r="H147" i="63" s="1"/>
  <c r="H149" i="63" s="1"/>
  <c r="G26" i="25" s="1"/>
  <c r="H26" i="25" s="1"/>
  <c r="E305" i="63"/>
  <c r="F308" i="63"/>
  <c r="G313" i="63"/>
  <c r="H313" i="63" s="1"/>
  <c r="H315" i="63" s="1"/>
  <c r="H317" i="63" s="1"/>
  <c r="G36" i="25" s="1"/>
  <c r="H36" i="25" s="1"/>
  <c r="E460" i="63"/>
  <c r="G468" i="63"/>
  <c r="H468" i="63" s="1"/>
  <c r="H470" i="63" s="1"/>
  <c r="H472" i="63" s="1"/>
  <c r="G47" i="25" s="1"/>
  <c r="H47" i="25" s="1"/>
  <c r="E533" i="63"/>
  <c r="G541" i="63"/>
  <c r="H541" i="63" s="1"/>
  <c r="H543" i="63" s="1"/>
  <c r="H545" i="63" s="1"/>
  <c r="G52" i="25" s="1"/>
  <c r="H52" i="25" s="1"/>
  <c r="E549" i="63"/>
  <c r="G557" i="63"/>
  <c r="H557" i="63" s="1"/>
  <c r="H559" i="63" s="1"/>
  <c r="H561" i="63" s="1"/>
  <c r="G53" i="25" s="1"/>
  <c r="H53" i="25" s="1"/>
  <c r="E588" i="63"/>
  <c r="G596" i="63"/>
  <c r="H596" i="63" s="1"/>
  <c r="H598" i="63" s="1"/>
  <c r="H600" i="63" s="1"/>
  <c r="G57" i="25" s="1"/>
  <c r="H57" i="25" s="1"/>
  <c r="E685" i="63"/>
  <c r="G693" i="63"/>
  <c r="H693" i="63" s="1"/>
  <c r="H695" i="63" s="1"/>
  <c r="H697" i="63" s="1"/>
  <c r="G63" i="25" s="1"/>
  <c r="H63" i="25" s="1"/>
  <c r="F688" i="63"/>
  <c r="F704" i="63"/>
  <c r="E701" i="63"/>
  <c r="G709" i="63"/>
  <c r="H709" i="63" s="1"/>
  <c r="H711" i="63" s="1"/>
  <c r="H713" i="63" s="1"/>
  <c r="G64" i="25" s="1"/>
  <c r="H64" i="25" s="1"/>
  <c r="E717" i="63"/>
  <c r="F720" i="63"/>
  <c r="G725" i="63"/>
  <c r="H725" i="63" s="1"/>
  <c r="H727" i="63" s="1"/>
  <c r="H729" i="63" s="1"/>
  <c r="G65" i="25" s="1"/>
  <c r="H65" i="25" s="1"/>
  <c r="E743" i="63"/>
  <c r="F746" i="63"/>
  <c r="G751" i="63"/>
  <c r="H751" i="63" s="1"/>
  <c r="H753" i="63" s="1"/>
  <c r="H755" i="63" s="1"/>
  <c r="G66" i="25" s="1"/>
  <c r="H66" i="25" s="1"/>
  <c r="F762" i="63"/>
  <c r="E759" i="63"/>
  <c r="G767" i="63"/>
  <c r="H767" i="63" s="1"/>
  <c r="H769" i="63" s="1"/>
  <c r="H771" i="63" s="1"/>
  <c r="G67" i="25" s="1"/>
  <c r="H67" i="25" s="1"/>
  <c r="E775" i="63"/>
  <c r="F778" i="63"/>
  <c r="G783" i="63"/>
  <c r="H783" i="63" s="1"/>
  <c r="H785" i="63" s="1"/>
  <c r="H787" i="63" s="1"/>
  <c r="G68" i="25" s="1"/>
  <c r="H68" i="25" s="1"/>
  <c r="F803" i="63"/>
  <c r="E800" i="63"/>
  <c r="G808" i="63"/>
  <c r="H808" i="63" s="1"/>
  <c r="H810" i="63" s="1"/>
  <c r="H812" i="63" s="1"/>
  <c r="G69" i="25" s="1"/>
  <c r="H69" i="25" s="1"/>
  <c r="F819" i="63"/>
  <c r="E816" i="63"/>
  <c r="G824" i="63"/>
  <c r="H824" i="63" s="1"/>
  <c r="H826" i="63" s="1"/>
  <c r="H828" i="63" s="1"/>
  <c r="G70" i="25" s="1"/>
  <c r="H70" i="25" s="1"/>
  <c r="F835" i="63"/>
  <c r="E832" i="63"/>
  <c r="G840" i="63"/>
  <c r="H840" i="63" s="1"/>
  <c r="H842" i="63" s="1"/>
  <c r="H844" i="63" s="1"/>
  <c r="G71" i="25" s="1"/>
  <c r="H71" i="25" s="1"/>
  <c r="E856" i="63"/>
  <c r="F859" i="63"/>
  <c r="G864" i="63"/>
  <c r="H864" i="63" s="1"/>
  <c r="H866" i="63" s="1"/>
  <c r="H868" i="63" s="1"/>
  <c r="G72" i="25" s="1"/>
  <c r="H72" i="25" s="1"/>
  <c r="G881" i="63"/>
  <c r="H881" i="63" s="1"/>
  <c r="H883" i="63" s="1"/>
  <c r="H885" i="63" s="1"/>
  <c r="G74" i="25" s="1"/>
  <c r="H74" i="25" s="1"/>
  <c r="F892" i="63"/>
  <c r="G897" i="63"/>
  <c r="H897" i="63" s="1"/>
  <c r="H899" i="63" s="1"/>
  <c r="H901" i="63" s="1"/>
  <c r="G75" i="25" s="1"/>
  <c r="H75" i="25" s="1"/>
  <c r="E914" i="63"/>
  <c r="G922" i="63"/>
  <c r="H922" i="63" s="1"/>
  <c r="H924" i="63" s="1"/>
  <c r="H926" i="63" s="1"/>
  <c r="G76" i="25" s="1"/>
  <c r="H76" i="25" s="1"/>
  <c r="F933" i="63"/>
  <c r="E930" i="63"/>
  <c r="G938" i="63"/>
  <c r="H938" i="63" s="1"/>
  <c r="H940" i="63" s="1"/>
  <c r="H942" i="63" s="1"/>
  <c r="G77" i="25" s="1"/>
  <c r="H77" i="25" s="1"/>
  <c r="E946" i="63"/>
  <c r="G954" i="63"/>
  <c r="H954" i="63" s="1"/>
  <c r="H956" i="63" s="1"/>
  <c r="H958" i="63" s="1"/>
  <c r="G78" i="25" s="1"/>
  <c r="H78" i="25" s="1"/>
  <c r="E971" i="63"/>
  <c r="G979" i="63"/>
  <c r="H979" i="63" s="1"/>
  <c r="H981" i="63" s="1"/>
  <c r="H983" i="63" s="1"/>
  <c r="G79" i="25" s="1"/>
  <c r="H79" i="25" s="1"/>
  <c r="F991" i="63"/>
  <c r="G996" i="63"/>
  <c r="H996" i="63" s="1"/>
  <c r="H998" i="63" s="1"/>
  <c r="H1000" i="63" s="1"/>
  <c r="G81" i="25" s="1"/>
  <c r="H81" i="25" s="1"/>
  <c r="E1004" i="63"/>
  <c r="G1012" i="63"/>
  <c r="H1012" i="63" s="1"/>
  <c r="H1014" i="63" s="1"/>
  <c r="H1016" i="63" s="1"/>
  <c r="G82" i="25" s="1"/>
  <c r="H82" i="25" s="1"/>
  <c r="G1035" i="63"/>
  <c r="H1035" i="63" s="1"/>
  <c r="H1037" i="63" s="1"/>
  <c r="H1039" i="63" s="1"/>
  <c r="G83" i="25" s="1"/>
  <c r="H83" i="25" s="1"/>
  <c r="G1053" i="63"/>
  <c r="H1053" i="63" s="1"/>
  <c r="H1055" i="63" s="1"/>
  <c r="H1057" i="63" s="1"/>
  <c r="G85" i="25" s="1"/>
  <c r="H85" i="25" s="1"/>
  <c r="E1061" i="63"/>
  <c r="G1069" i="63"/>
  <c r="H1069" i="63" s="1"/>
  <c r="H1071" i="63" s="1"/>
  <c r="H1073" i="63" s="1"/>
  <c r="G86" i="25" s="1"/>
  <c r="H86" i="25" s="1"/>
  <c r="G1092" i="63"/>
  <c r="H1092" i="63" s="1"/>
  <c r="H1094" i="63" s="1"/>
  <c r="H1096" i="63" s="1"/>
  <c r="G87" i="25" s="1"/>
  <c r="H87" i="25" s="1"/>
  <c r="G1108" i="63"/>
  <c r="H1108" i="63" s="1"/>
  <c r="H1110" i="63" s="1"/>
  <c r="H1112" i="63" s="1"/>
  <c r="G88" i="25" s="1"/>
  <c r="H88" i="25" s="1"/>
  <c r="G1124" i="63"/>
  <c r="H1124" i="63" s="1"/>
  <c r="H1126" i="63" s="1"/>
  <c r="H1128" i="63" s="1"/>
  <c r="G89" i="25" s="1"/>
  <c r="H89" i="25" s="1"/>
  <c r="G1151" i="63"/>
  <c r="H1151" i="63" s="1"/>
  <c r="H1153" i="63" s="1"/>
  <c r="H1155" i="63" s="1"/>
  <c r="G91" i="25" s="1"/>
  <c r="H91" i="25" s="1"/>
  <c r="G1167" i="63"/>
  <c r="H1167" i="63" s="1"/>
  <c r="H1169" i="63" s="1"/>
  <c r="H1171" i="63" s="1"/>
  <c r="G92" i="25" s="1"/>
  <c r="H92" i="25" s="1"/>
  <c r="H1183" i="63"/>
  <c r="H1185" i="63" s="1"/>
  <c r="H1187" i="63" s="1"/>
  <c r="G93" i="25" s="1"/>
  <c r="H93" i="25" s="1"/>
  <c r="G1208" i="63"/>
  <c r="H1208" i="63" s="1"/>
  <c r="H1210" i="63" s="1"/>
  <c r="H1212" i="63" s="1"/>
  <c r="G95" i="25" s="1"/>
  <c r="H95" i="25" s="1"/>
  <c r="E1216" i="63"/>
  <c r="G1224" i="63"/>
  <c r="H1224" i="63" s="1"/>
  <c r="H1226" i="63" s="1"/>
  <c r="H1228" i="63" s="1"/>
  <c r="G96" i="25" s="1"/>
  <c r="H96" i="25" s="1"/>
  <c r="G1241" i="63"/>
  <c r="H1241" i="63" s="1"/>
  <c r="H1243" i="63" s="1"/>
  <c r="H1245" i="63" s="1"/>
  <c r="G98" i="25" s="1"/>
  <c r="H98" i="25" s="1"/>
  <c r="G1264" i="63"/>
  <c r="H1264" i="63" s="1"/>
  <c r="H1266" i="63" s="1"/>
  <c r="H1268" i="63" s="1"/>
  <c r="G99" i="25" s="1"/>
  <c r="H99" i="25" s="1"/>
  <c r="G1280" i="63"/>
  <c r="H1280" i="63" s="1"/>
  <c r="H1282" i="63" s="1"/>
  <c r="H1284" i="63" s="1"/>
  <c r="G100" i="25" s="1"/>
  <c r="H100" i="25" s="1"/>
  <c r="G1296" i="63"/>
  <c r="H1296" i="63" s="1"/>
  <c r="H1298" i="63" s="1"/>
  <c r="H1300" i="63" s="1"/>
  <c r="G101" i="25" s="1"/>
  <c r="H101" i="25" s="1"/>
  <c r="E1313" i="63"/>
  <c r="G1321" i="63"/>
  <c r="H1321" i="63" s="1"/>
  <c r="H1323" i="63" s="1"/>
  <c r="H1325" i="63" s="1"/>
  <c r="G102" i="25" s="1"/>
  <c r="H102" i="25" s="1"/>
  <c r="G1337" i="63"/>
  <c r="H1337" i="63" s="1"/>
  <c r="H1339" i="63" s="1"/>
  <c r="H1341" i="63" s="1"/>
  <c r="G103" i="25" s="1"/>
  <c r="H103" i="25" s="1"/>
  <c r="G1353" i="63"/>
  <c r="H1353" i="63" s="1"/>
  <c r="H1355" i="63" s="1"/>
  <c r="H1357" i="63" s="1"/>
  <c r="G104" i="25" s="1"/>
  <c r="H104" i="25" s="1"/>
  <c r="E1370" i="63"/>
  <c r="G1378" i="63"/>
  <c r="H1378" i="63" s="1"/>
  <c r="H1380" i="63" s="1"/>
  <c r="H1382" i="63" s="1"/>
  <c r="G106" i="25" s="1"/>
  <c r="H106" i="25" s="1"/>
  <c r="I105" i="25" s="1"/>
  <c r="E19" i="61" s="1"/>
  <c r="E1387" i="63"/>
  <c r="G1395" i="63"/>
  <c r="H1395" i="63" s="1"/>
  <c r="H1397" i="63" s="1"/>
  <c r="H1399" i="63" s="1"/>
  <c r="G108" i="25" s="1"/>
  <c r="H108" i="25" s="1"/>
  <c r="I107" i="25" s="1"/>
  <c r="E20" i="61" s="1"/>
  <c r="I90" i="25" l="1"/>
  <c r="E16" i="61" s="1"/>
  <c r="G109" i="25"/>
  <c r="I94" i="25"/>
  <c r="E17" i="61" s="1"/>
  <c r="I60" i="25"/>
  <c r="E14" i="61" s="1"/>
  <c r="I18" i="25"/>
  <c r="E11" i="61" s="1"/>
  <c r="I46" i="25"/>
  <c r="E13" i="61" s="1"/>
  <c r="I84" i="25"/>
  <c r="E15" i="61" s="1"/>
  <c r="I97" i="25"/>
  <c r="E18" i="61" s="1"/>
  <c r="G22" i="61" l="1"/>
  <c r="G23" i="61" s="1"/>
  <c r="E21" i="61"/>
  <c r="F24" i="61" s="1"/>
  <c r="F25" i="61" s="1"/>
  <c r="I6" i="61"/>
  <c r="J6" i="61"/>
  <c r="I109" i="25"/>
  <c r="H111" i="25" s="1"/>
  <c r="J22" i="61"/>
  <c r="I22" i="61"/>
  <c r="H22" i="61"/>
  <c r="H6" i="61"/>
  <c r="G6" i="61"/>
  <c r="G25" i="61" l="1"/>
  <c r="J42" i="25"/>
  <c r="J41" i="25"/>
  <c r="J40" i="25"/>
  <c r="J38" i="25"/>
  <c r="J24" i="25"/>
  <c r="J77" i="25"/>
  <c r="J49" i="25"/>
  <c r="J50" i="25"/>
  <c r="J45" i="25"/>
  <c r="J44" i="25"/>
  <c r="J58" i="25"/>
  <c r="J101" i="25"/>
  <c r="J59" i="25"/>
  <c r="J56" i="25"/>
  <c r="J15" i="25"/>
  <c r="J37" i="25"/>
  <c r="J35" i="25"/>
  <c r="J34" i="25"/>
  <c r="J55" i="25"/>
  <c r="J51" i="25"/>
  <c r="J19" i="25"/>
  <c r="J102" i="25"/>
  <c r="J20" i="25"/>
  <c r="J62" i="25"/>
  <c r="J78" i="25"/>
  <c r="J17" i="25"/>
  <c r="J29" i="25"/>
  <c r="J27" i="25"/>
  <c r="J33" i="25"/>
  <c r="J72" i="25"/>
  <c r="J30" i="25"/>
  <c r="J74" i="25"/>
  <c r="J32" i="25"/>
  <c r="J28" i="25"/>
  <c r="J16" i="25"/>
  <c r="J82" i="25"/>
  <c r="J81" i="25"/>
  <c r="J76" i="25"/>
  <c r="J93" i="25"/>
  <c r="J68" i="25"/>
  <c r="J22" i="25"/>
  <c r="J36" i="25"/>
  <c r="J52" i="25"/>
  <c r="J66" i="25"/>
  <c r="J91" i="25"/>
  <c r="J26" i="25"/>
  <c r="J92" i="25"/>
  <c r="J67" i="25"/>
  <c r="J95" i="25"/>
  <c r="J85" i="25"/>
  <c r="J64" i="25"/>
  <c r="J69" i="25"/>
  <c r="J47" i="25"/>
  <c r="J89" i="25"/>
  <c r="J53" i="25"/>
  <c r="J75" i="25"/>
  <c r="J103" i="25"/>
  <c r="J100" i="25"/>
  <c r="J57" i="25"/>
  <c r="J86" i="25"/>
  <c r="J98" i="25"/>
  <c r="J63" i="25"/>
  <c r="J96" i="25"/>
  <c r="J104" i="25"/>
  <c r="J70" i="25"/>
  <c r="J79" i="25"/>
  <c r="J108" i="25"/>
  <c r="J107" i="25" s="1"/>
  <c r="J99" i="25"/>
  <c r="J83" i="25"/>
  <c r="J65" i="25"/>
  <c r="J88" i="25"/>
  <c r="J71" i="25"/>
  <c r="J106" i="25"/>
  <c r="J105" i="25" s="1"/>
  <c r="J87" i="25"/>
  <c r="H23" i="61"/>
  <c r="I23" i="61" s="1"/>
  <c r="I24" i="61" s="1"/>
  <c r="H24" i="61"/>
  <c r="H25" i="61" s="1"/>
  <c r="G24" i="61"/>
  <c r="J94" i="25" l="1"/>
  <c r="J14" i="25"/>
  <c r="J60" i="25"/>
  <c r="J97" i="25"/>
  <c r="J46" i="25"/>
  <c r="J90" i="25"/>
  <c r="J18" i="25"/>
  <c r="J84" i="25"/>
  <c r="J43" i="25"/>
  <c r="J23" i="61"/>
  <c r="J24" i="61" s="1"/>
  <c r="I25" i="61"/>
  <c r="J25" i="61" l="1"/>
  <c r="J109" i="25"/>
</calcChain>
</file>

<file path=xl/comments1.xml><?xml version="1.0" encoding="utf-8"?>
<comments xmlns="http://schemas.openxmlformats.org/spreadsheetml/2006/main">
  <authors>
    <author/>
  </authors>
  <commentList>
    <comment ref="C2" authorId="0">
      <text>
        <r>
          <rPr>
            <sz val="11"/>
            <color theme="1"/>
            <rFont val="Calibri"/>
            <family val="2"/>
            <scheme val="minor"/>
          </rPr>
          <t>======
ID#AAAAXZKB-54
Presupuestos Dirección Nacional de Arquitectura    (2022-04-01 13:51:08)
ERA 1,5% HASTA PUBLICACION DE FEB. EN PUBLICACION DE MARZO 1,6%</t>
        </r>
      </text>
    </comment>
  </commentList>
</comments>
</file>

<file path=xl/sharedStrings.xml><?xml version="1.0" encoding="utf-8"?>
<sst xmlns="http://schemas.openxmlformats.org/spreadsheetml/2006/main" count="1787" uniqueCount="494">
  <si>
    <t>DESIGNACION</t>
  </si>
  <si>
    <t>SUB TOT.</t>
  </si>
  <si>
    <t>PRECIOS</t>
  </si>
  <si>
    <t>UNITARIO</t>
  </si>
  <si>
    <t>UNI.</t>
  </si>
  <si>
    <t>RUBRO</t>
  </si>
  <si>
    <t>ITEMS</t>
  </si>
  <si>
    <t>PRECIO</t>
  </si>
  <si>
    <t>CANTIDAD</t>
  </si>
  <si>
    <t>COSTO-COSTO</t>
  </si>
  <si>
    <t>TOTAL</t>
  </si>
  <si>
    <t>ITEM</t>
  </si>
  <si>
    <t>GASTOS FINANCIEROS</t>
  </si>
  <si>
    <t>SUBTOTAL 1</t>
  </si>
  <si>
    <t>SUBTOTAL 2</t>
  </si>
  <si>
    <t>PLAN DE TRABAJOS</t>
  </si>
  <si>
    <t>CURVA DE INVERSION</t>
  </si>
  <si>
    <t>GASTOS GENERALES E INDIRECTOS</t>
  </si>
  <si>
    <t>TOTAL COEFICIENTE RESUMEN</t>
  </si>
  <si>
    <t>2.1</t>
  </si>
  <si>
    <t>2.2</t>
  </si>
  <si>
    <t>DESIGNACIÓN DE LAS OBRAS</t>
  </si>
  <si>
    <t>PRESUPUESTO</t>
  </si>
  <si>
    <t>2.3</t>
  </si>
  <si>
    <t>2.4</t>
  </si>
  <si>
    <t>MATERIALES</t>
  </si>
  <si>
    <t xml:space="preserve">PRESUPUESTO </t>
  </si>
  <si>
    <t>PRECIO UNITARIO</t>
  </si>
  <si>
    <t>PRECIO PARCIAL</t>
  </si>
  <si>
    <t>PRECIO RUBRO</t>
  </si>
  <si>
    <t>% INCIDENCIA</t>
  </si>
  <si>
    <t>EL PRESUPUESTO TOTAL POR MATERIALES Y MANO DE OBRA ASCIENDE A LA SUMA DE</t>
  </si>
  <si>
    <t>Total periodo</t>
  </si>
  <si>
    <t>Total acumulado</t>
  </si>
  <si>
    <t>Total acumulado (%)</t>
  </si>
  <si>
    <t>Total periodo (%)</t>
  </si>
  <si>
    <t>SON:</t>
  </si>
  <si>
    <t>MANO DE OBRA</t>
  </si>
  <si>
    <t>BENEFICIO</t>
  </si>
  <si>
    <t>2.2.1</t>
  </si>
  <si>
    <t>COMPUTO</t>
  </si>
  <si>
    <t>EQUIPOS</t>
  </si>
  <si>
    <t>COSTO</t>
  </si>
  <si>
    <t>COEFICIENTE DE PASE</t>
  </si>
  <si>
    <t>Indicar los valores del computo en las celdas marcadas en amarillo</t>
  </si>
  <si>
    <t>CONSIDERACIONES GENERALES</t>
  </si>
  <si>
    <t>INSUMOS</t>
  </si>
  <si>
    <t>Los presupuestos deberán ser presentados en formato editable Excel.</t>
  </si>
  <si>
    <t>Se deberá verificar las formulas y sus respectivas sumatorias para su correcta evaluación</t>
  </si>
  <si>
    <t>ANALISIS DE COSTO</t>
  </si>
  <si>
    <t>PLAN DE TRABAJO Y CURVA DE INVERSIÓN</t>
  </si>
  <si>
    <t>Especificar correctamente el nombre del ítem, evitando definiciones generales (Ej. Ítem 6 - Provisión e instalación de columna y luminaria tipo FO5)</t>
  </si>
  <si>
    <t>INSTRUCCIONES PARA EL ARMADO DE PRESUPUESTOS</t>
  </si>
  <si>
    <t>COMPLETAR SOLO LAS CELDAS INDICADAS EN AMARILLO</t>
  </si>
  <si>
    <t>Completar en cada solapa los datos de la obra (Nombre, código SIPPE, Municipio, Provincia y fecha base)</t>
  </si>
  <si>
    <t>IVA</t>
  </si>
  <si>
    <t xml:space="preserve">*Los porcentajes indicados son sugeridos para el modelo de obras por Licitación. </t>
  </si>
  <si>
    <t>RENTAS-IIBB</t>
  </si>
  <si>
    <t>*Modificar el item de RENTAS-IIBB, a la alicuota correspondiente</t>
  </si>
  <si>
    <t>*Aquí indicar precio final en letras.</t>
  </si>
  <si>
    <t>Los valores de % estimados de Coeficientes de Resumen deberán estar dentro de los rangos estimados (Ej.: Beneficio: 10%  Gastos Generales: 10%  Gastos Financieros: 2%  Impuestos: 21% de IVA + ALICUOTA% de RENTAS-IIBB (según corresponda))</t>
  </si>
  <si>
    <t>Corroborar que se está empleando un costo base único de precios de insumos (que el insumo tenga el mismo costo para todos los análisis de los proyectos del Municipio)</t>
  </si>
  <si>
    <t>Verificar que en el computo no haya ítems con unidad de medida global. Es decir, que cada rubro se encuentre desglosado con sus correspondientes unidades de medida (ml, m2, m3).</t>
  </si>
  <si>
    <t xml:space="preserve">Verificar que la Mano de Obra considerada en el Presupuesto sea correspondiente al Convenio Colectivo vigente UOCRA, Zona y categoría que corresponda. Verificar que el precio de Mano de Obra sea incluido Cargas Sociales. Soporte de cálculo incluido en solapa INSUMOS, "TABLA AUXILIAR". </t>
  </si>
  <si>
    <t>Indicar el valor de amortización de equipos por hora. El valor de amortización debiera de incluir: valor de reposición, combustibles, lubricantes, entre otros. Verificar que los mismos resulten acordes a valores de mercado, para la zona y mes-año indicados.</t>
  </si>
  <si>
    <t>Verificar que la suma de las incidencias en porcentaje de los rubros, alcancen una sumatoria total del 100%.</t>
  </si>
  <si>
    <t>Los mismos deberan estar compuestos por Materiales+Mano de Obra+Equipos. En el caso que no se requiera alguna de estas categorias, dejar las filas correspondientes en blanco.</t>
  </si>
  <si>
    <t>Las cantidades y consumos reflejados en estos analisis de costo, deberán guardar relación a las unidades de computo requerida, y a los estandares vigentes en el mercado para Materiales,Mano de Obra y Equipos.</t>
  </si>
  <si>
    <t>No incluir items ajenos a la planilla de insumos. No podrán incorporarse items como "VARIOS", "GENERALES", "IMPREVISTOS", u otros que refieran a insumos no auditables.</t>
  </si>
  <si>
    <t>*Vincular valores de "Unidad"; "Cantidad" y "Precio Unitario", de forma manual.</t>
  </si>
  <si>
    <t xml:space="preserve">Plan de Trabajos / Curva de Inversión. Revisar que el plazo de ejecución coincida con el indicado en la memoria y demás documentos presentados para firma del convenio. </t>
  </si>
  <si>
    <t>Curva de Inversión. Verificar la sumatoria de los porcentajes alcance el 100% acumulado.</t>
  </si>
  <si>
    <t>Plan de Trabajos. Verificar la que la sumatoria de los porcentajes y montos acumulados alcancen el 100% y el monto total indicado en el presupuesto respectivamente.</t>
  </si>
  <si>
    <t>No se podrán incorporar items con unidad de medida GLOBAL. Tampoco corresponderá la identificación de items como "VARIOS", "GENERALES", "IMPREVISTOS", u otros que refieran a insumos no auditables.</t>
  </si>
  <si>
    <t>Plan de Trabajos. Deberá ser desglosando como minimo en los rubros correspondientes. En el caso de aperturarlo en items, personalizar la planilla base</t>
  </si>
  <si>
    <t>Incidencia (%)</t>
  </si>
  <si>
    <t>Monto ($)</t>
  </si>
  <si>
    <t>En todos los presupuestos se deberá incluir el coeficiente resumen o pase.</t>
  </si>
  <si>
    <t>COEFICIENTE RESUMEN</t>
  </si>
  <si>
    <t>COMPLETAR SOLO LAS CELDAS INDICADAS EN AMARILLO (% de avance)</t>
  </si>
  <si>
    <t>testigo para revisión</t>
  </si>
  <si>
    <t xml:space="preserve">Precisión de cálculos matemáticos y redondeo: Todos los valores de esta planilla deben estar redondeados a DOS DECIMALES, eliminando todos los digitos posteriores. </t>
  </si>
  <si>
    <t>Considerando que la documentación final se entrega impresa y firmada, la operaciones matemáticas sobre los números visibles deben coincidir con los resultados exhibidos.</t>
  </si>
  <si>
    <r>
      <t xml:space="preserve">*Precisión de cálculos matemáticos y redondeo: Todos los valores de esta planilla deben estar redondeados a DOS DECIMALES, eliminando todos los digitos posteriores. 
</t>
    </r>
    <r>
      <rPr>
        <i/>
        <sz val="10"/>
        <color rgb="FFFF0000"/>
        <rFont val="Arial"/>
        <family val="2"/>
      </rPr>
      <t>Toda operación matemática realizada sobre los números visibles con dos decimales, debe coincidir con los resultados exhibidos en el presupuesto.</t>
    </r>
  </si>
  <si>
    <t xml:space="preserve">PLAN ARGENTINA HACE    </t>
  </si>
  <si>
    <t xml:space="preserve">COEFICIENTE RESUMEN (FACTOR K) </t>
  </si>
  <si>
    <r>
      <t xml:space="preserve">Días </t>
    </r>
    <r>
      <rPr>
        <b/>
        <sz val="12"/>
        <color rgb="FFFF0000"/>
        <rFont val="Arial"/>
        <family val="2"/>
      </rPr>
      <t>(o periodo correspondiente)</t>
    </r>
  </si>
  <si>
    <t>0 (ANTICIPO)</t>
  </si>
  <si>
    <t>RECEPCIÓN PROVISORIA</t>
  </si>
  <si>
    <r>
      <t xml:space="preserve">Financiamiento % </t>
    </r>
    <r>
      <rPr>
        <sz val="12"/>
        <rFont val="Arial"/>
        <family val="2"/>
      </rPr>
      <t>- Desembolsos</t>
    </r>
  </si>
  <si>
    <r>
      <t>Financiamiento Acumulado %</t>
    </r>
    <r>
      <rPr>
        <sz val="12"/>
        <rFont val="Arial"/>
        <family val="2"/>
      </rPr>
      <t xml:space="preserve"> - Desembolsos</t>
    </r>
  </si>
  <si>
    <t>Plan de Trabajos / Curva de Inversión. Ajustar el parámetro de periodo de acuerdo al proyecto (días, mes, etc.).</t>
  </si>
  <si>
    <t>Las tareas preliminares no se considerarán dentro de los items del presupuesto, deberán estar incluidas dentro de la ecuación del cálculo del coeficiente de pase, en fila de Gastos. Se aceptarán únicamente items ceritificables y auditables.</t>
  </si>
  <si>
    <t>Verificar que la sumatoria de los ítem coincide con el monto final del presupuesto</t>
  </si>
  <si>
    <t>Estos documentos serán preparados teniendo en cuenta lo definido en la Resolución RESOL-2021-133-APN-MOP y sus Anexos correspondientes:</t>
  </si>
  <si>
    <t>https://www.boletinoficial.gob.ar/detalleAviso/primera/243515/20210426</t>
  </si>
  <si>
    <t>Indicar el tipo de esquema desembolsos de financión según la Resolución RESOL-2021-133-APN-MOP utilizado para la elaboración del plan de trabajo y la curva de inversión.</t>
  </si>
  <si>
    <t>a) Desembolsos parciales / b) Desembolsos parciales y Certificaciones de avance de obra / c) Certificaciones de avance de obra con Anticipo financiero</t>
  </si>
  <si>
    <t>Esquema de desembolso según RESOL-2021-133-APN-MOP</t>
  </si>
  <si>
    <t>TRABAJOS PREPARATORIOS</t>
  </si>
  <si>
    <t>Cartel de Obra</t>
  </si>
  <si>
    <t>ALBAÑILERIA</t>
  </si>
  <si>
    <t>INSTALACION PLUVIAL</t>
  </si>
  <si>
    <t>INSTALACION ELECTRICA</t>
  </si>
  <si>
    <t>INSTALACION SANITARIA</t>
  </si>
  <si>
    <t>HERRERIA</t>
  </si>
  <si>
    <t>CARPINTERIA DE ALUMINIO</t>
  </si>
  <si>
    <t>CIELORRASO SUSPENDIDO</t>
  </si>
  <si>
    <t>PINTURA</t>
  </si>
  <si>
    <t>LIMPIEZA DE OBRA</t>
  </si>
  <si>
    <t>VARIOS</t>
  </si>
  <si>
    <t>MUNICIPALIDAD DE SALTO</t>
  </si>
  <si>
    <t>SECRETARIA DE INFRAESTRUCTURA, VIVIENDA Y SERVICIOS PUBLICOS</t>
  </si>
  <si>
    <t>OBRA: PUESTA EN VALOR DEL EX CASINO DE SALTO (B).</t>
  </si>
  <si>
    <t>SALTO PCIA. DE BUENOS AIRES</t>
  </si>
  <si>
    <t>Nº DE SIPPE: 151313</t>
  </si>
  <si>
    <t>Nª SIPPE 151313</t>
  </si>
  <si>
    <t>UBICACIÓN:</t>
  </si>
  <si>
    <t>OCTUBRE 26 DE 2021</t>
  </si>
  <si>
    <t>Nº SIPPE 151313</t>
  </si>
  <si>
    <t xml:space="preserve">SECRETARIA DE INFRAESTRUCTURA VIVIENDA Y SERVICIOS PUBLICOS </t>
  </si>
  <si>
    <t>N° SIPPE: 151313</t>
  </si>
  <si>
    <t>m2.</t>
  </si>
  <si>
    <t>Hidrolavar, lijar, sellar grietas</t>
  </si>
  <si>
    <t>Hidrolavar y limpiar superficies</t>
  </si>
  <si>
    <t>Picado y extraccion de contrapisos existentes</t>
  </si>
  <si>
    <t>Llenado de Contrapisos</t>
  </si>
  <si>
    <t>m3.</t>
  </si>
  <si>
    <t>2.1.1</t>
  </si>
  <si>
    <t>2.1.2</t>
  </si>
  <si>
    <t>CARPETAS</t>
  </si>
  <si>
    <t>Carpeta Hidrofugada</t>
  </si>
  <si>
    <t>MAMPOSTERIA</t>
  </si>
  <si>
    <t>2.3.1</t>
  </si>
  <si>
    <t>Muro ladrillo comun</t>
  </si>
  <si>
    <t xml:space="preserve">REVOQUES </t>
  </si>
  <si>
    <t>2.4.1</t>
  </si>
  <si>
    <t>Picado y extraccion de revoques</t>
  </si>
  <si>
    <t>2.4.2</t>
  </si>
  <si>
    <t>Azotado hidrofugo</t>
  </si>
  <si>
    <t>2.4.3</t>
  </si>
  <si>
    <t>Revoque grueso exterior</t>
  </si>
  <si>
    <t>Revoque grueso bajo fino</t>
  </si>
  <si>
    <t>2.4.4</t>
  </si>
  <si>
    <t>2.4.5</t>
  </si>
  <si>
    <t>Revoque fino a la cal</t>
  </si>
  <si>
    <t>2.5</t>
  </si>
  <si>
    <t>REVESTIMIENTOS</t>
  </si>
  <si>
    <t>2.5.1</t>
  </si>
  <si>
    <t>Retirode revestimientos P.V.C.</t>
  </si>
  <si>
    <t>2.5.2</t>
  </si>
  <si>
    <t>Retiro de revestimientos ceramicos</t>
  </si>
  <si>
    <t>2.5.3</t>
  </si>
  <si>
    <t>Colocacion de solado granitico</t>
  </si>
  <si>
    <t>2.5.4</t>
  </si>
  <si>
    <t>Colocacion de ceramicos sobre muros</t>
  </si>
  <si>
    <t>2.5.5</t>
  </si>
  <si>
    <t>Varilla guarda canto de acero inox</t>
  </si>
  <si>
    <t>ml.</t>
  </si>
  <si>
    <t>2.5.6</t>
  </si>
  <si>
    <t>Pulido de alféizar</t>
  </si>
  <si>
    <t>2.5.7</t>
  </si>
  <si>
    <t>Pulido de escaleras</t>
  </si>
  <si>
    <t>2.6</t>
  </si>
  <si>
    <t>TRABAJOS EN HORMIGON ARMADO</t>
  </si>
  <si>
    <t>2.6.1</t>
  </si>
  <si>
    <t>Reparacion de vigas de hormigón</t>
  </si>
  <si>
    <t>2.6.2</t>
  </si>
  <si>
    <t>Construcción de gárgolas</t>
  </si>
  <si>
    <t>Un.</t>
  </si>
  <si>
    <t>2.6.3</t>
  </si>
  <si>
    <t>Revoque bajo losas de hormigón</t>
  </si>
  <si>
    <t>3.1</t>
  </si>
  <si>
    <t>Desmantelacion de pluviales existentes  colocación de nuevos</t>
  </si>
  <si>
    <t>3.2</t>
  </si>
  <si>
    <t>Creacion de desague pluvial en sector de tanques</t>
  </si>
  <si>
    <t>Desmantelación de instalación existente y realización de nueva</t>
  </si>
  <si>
    <t>gl.</t>
  </si>
  <si>
    <t>4.1.1</t>
  </si>
  <si>
    <t>4.2</t>
  </si>
  <si>
    <t>INSTALACION ELECTRICA NUEVA</t>
  </si>
  <si>
    <t>4.2.1</t>
  </si>
  <si>
    <t>Tendido de instalacion</t>
  </si>
  <si>
    <t>4.2.2</t>
  </si>
  <si>
    <t>Tablero plástico 72 bocas</t>
  </si>
  <si>
    <t>4.2.3</t>
  </si>
  <si>
    <t>Diyuntor diferencial trifasico y disyuntor termo magnetic 63 A</t>
  </si>
  <si>
    <t>4.2.4</t>
  </si>
  <si>
    <t>Disyuntor termo magnetico 20 A</t>
  </si>
  <si>
    <t>4.2.5</t>
  </si>
  <si>
    <t>Disyuntor diferencial 20 A</t>
  </si>
  <si>
    <t>4.3</t>
  </si>
  <si>
    <t>ARTEFACTOS</t>
  </si>
  <si>
    <t>4.3.1</t>
  </si>
  <si>
    <t>Lus de emergencia 5 hs de duración</t>
  </si>
  <si>
    <t>4.3.2</t>
  </si>
  <si>
    <t>Lus Led 24 W</t>
  </si>
  <si>
    <t>4.3.3</t>
  </si>
  <si>
    <t>Extractor para cocina XX w</t>
  </si>
  <si>
    <t>4.3.4</t>
  </si>
  <si>
    <t>Reemplazo de luces cenitales por luces Led</t>
  </si>
  <si>
    <t>4.3.5</t>
  </si>
  <si>
    <t>Reemplazo de apliques exteriores</t>
  </si>
  <si>
    <t>5.1</t>
  </si>
  <si>
    <t>INSTALACION SANITARIA EN BAÑOS</t>
  </si>
  <si>
    <t>5.1.1</t>
  </si>
  <si>
    <t>Tendido de instalaciópn cloacal</t>
  </si>
  <si>
    <t>5.1.2</t>
  </si>
  <si>
    <t>Inodoro Ferrum linea Bari corto</t>
  </si>
  <si>
    <t>5.1.3</t>
  </si>
  <si>
    <t>Deposito de colgar</t>
  </si>
  <si>
    <t>5.1.4</t>
  </si>
  <si>
    <t xml:space="preserve">Bacha ferrum linea </t>
  </si>
  <si>
    <t>5.1.5</t>
  </si>
  <si>
    <t>Canilla monocomando F.V. tipo Pressmatic para mesada</t>
  </si>
  <si>
    <t>5.1.6</t>
  </si>
  <si>
    <t>Mingitorio Ferrum Oval</t>
  </si>
  <si>
    <t>5.1.7</t>
  </si>
  <si>
    <t>Valvula p/mingitorio Pressmatic</t>
  </si>
  <si>
    <t>5.1.8</t>
  </si>
  <si>
    <t>Tapa para inodoro P.V.C. marca Ferrum linea Bari</t>
  </si>
  <si>
    <t>5.1.9</t>
  </si>
  <si>
    <t>Dispenser de papel higienico P.V.C., alto metraje</t>
  </si>
  <si>
    <t>5.1.10</t>
  </si>
  <si>
    <t xml:space="preserve">Dispenser de toallas de papel en bobina P.V.C. </t>
  </si>
  <si>
    <t>5.1.11</t>
  </si>
  <si>
    <t>Dispenser de jabón líquido</t>
  </si>
  <si>
    <t>INSTALACION SANITARIA EN COCINA</t>
  </si>
  <si>
    <t>5.2</t>
  </si>
  <si>
    <t>5.2.1</t>
  </si>
  <si>
    <t>Tendido de cañerias cloacales</t>
  </si>
  <si>
    <t>5.2.3</t>
  </si>
  <si>
    <t>5.2.2</t>
  </si>
  <si>
    <t>Mesada de granito gris mara 2,5 cm. incluye soportes metálicos</t>
  </si>
  <si>
    <t xml:space="preserve">Pileta acero inox. Marca Johnson o similar mod. E60 A, a colocar desde arriba </t>
  </si>
  <si>
    <t>5.2.4</t>
  </si>
  <si>
    <t>5.3</t>
  </si>
  <si>
    <t>Zócalo de 10 cm. de alto gris mara 2,5 cm. espesor</t>
  </si>
  <si>
    <t>5.2.5</t>
  </si>
  <si>
    <t xml:space="preserve">Canilla  marca F.V. modelo Arizona </t>
  </si>
  <si>
    <t>5.2.6</t>
  </si>
  <si>
    <t>Termotanque electrico 50 lts. Marca Peisa o similar</t>
  </si>
  <si>
    <t>PROVISION DE AGUA</t>
  </si>
  <si>
    <t>5.3.1</t>
  </si>
  <si>
    <t>Tanque de agua tricapa 750 lts. Marca Eternit</t>
  </si>
  <si>
    <t>5.3.2</t>
  </si>
  <si>
    <t>Construcción de colector</t>
  </si>
  <si>
    <t>5.3.3</t>
  </si>
  <si>
    <t>Tendido de cañerias de agua</t>
  </si>
  <si>
    <t>6.1</t>
  </si>
  <si>
    <t>Rejillas con metal desplegado y ángulos de hierro para canaletas en terrazas</t>
  </si>
  <si>
    <t>6.2</t>
  </si>
  <si>
    <t>Reparacion de puertas de acceso ventanas y celocias</t>
  </si>
  <si>
    <t>6.3</t>
  </si>
  <si>
    <t>Reacondicionamiento de barandas existentes</t>
  </si>
  <si>
    <t>6.4</t>
  </si>
  <si>
    <t>Construcción e instalación de portón metálico</t>
  </si>
  <si>
    <t>6.5</t>
  </si>
  <si>
    <t>Reemplazo de vidrios</t>
  </si>
  <si>
    <t>7.1</t>
  </si>
  <si>
    <t>7.2</t>
  </si>
  <si>
    <t>Puerta de aluminio blanco linea Módena Dim. 0,65x1,40 m. (panel machimbradode al.), incluye bisagras y pasador.</t>
  </si>
  <si>
    <t xml:space="preserve">Puerta de aluminio blanco linea Módena Dim. 0,80x2,05 m. (panel machimbrado de al.), incluye bisagras y picaporte </t>
  </si>
  <si>
    <t>7.3</t>
  </si>
  <si>
    <t>Puerta de aluminio blanco línea Módena Dim. 0,90x2,05 m. (panel machimbrado de al.), incluye bisagras y pasador.</t>
  </si>
  <si>
    <t>8.1</t>
  </si>
  <si>
    <t>Construcci{on de cielorraso suspendido de P.V.C, estructura perfiler{ia chapa galvanizada 3,5 cm.</t>
  </si>
  <si>
    <t>8.2</t>
  </si>
  <si>
    <t>Reparar cielorraso existente de yeso, estructura de madera de pino</t>
  </si>
  <si>
    <t>9.1</t>
  </si>
  <si>
    <t>9.2</t>
  </si>
  <si>
    <t>Lijado y pintadode cielorrasos den latex p/cielorrasos blanco</t>
  </si>
  <si>
    <t>Lijado y pintado de paredes interiores con latex blanco</t>
  </si>
  <si>
    <t>9.3</t>
  </si>
  <si>
    <t>Lijado y pintado de barandas sintetico</t>
  </si>
  <si>
    <t>9.4</t>
  </si>
  <si>
    <t>Lijado y pintado de paredes exteriores con latex exterior</t>
  </si>
  <si>
    <t>9.5</t>
  </si>
  <si>
    <t>Lijado y pintado de carpinterias sintetico blanco</t>
  </si>
  <si>
    <t>9.6</t>
  </si>
  <si>
    <t>Pintado de solado exterior, pinturapara pisos EPOXI.</t>
  </si>
  <si>
    <t>9.7</t>
  </si>
  <si>
    <t>Impermeabilizacion de losa, area de terraza</t>
  </si>
  <si>
    <t>10.1</t>
  </si>
  <si>
    <t>Limpieza de obra</t>
  </si>
  <si>
    <t>11.1</t>
  </si>
  <si>
    <t>Volquetes, electricidad de obra etc.</t>
  </si>
  <si>
    <t xml:space="preserve"> </t>
  </si>
  <si>
    <t>|</t>
  </si>
  <si>
    <t>SALTO PROVINCIA DE BUENOS AIRES</t>
  </si>
  <si>
    <t>CONTRAPISOS</t>
  </si>
  <si>
    <t>REVOQUES</t>
  </si>
  <si>
    <t>1.1.1</t>
  </si>
  <si>
    <t>1.1.2</t>
  </si>
  <si>
    <t>1.1.3</t>
  </si>
  <si>
    <t>HIDROLAVAR Y LIMPIAR SUPERFICIES</t>
  </si>
  <si>
    <t>PICADO Y EXTRACCION DE CONTRAPISOS EXISTENTES</t>
  </si>
  <si>
    <t>2.4.1 PICADO Y EXTRACCION DE REVOQUES</t>
  </si>
  <si>
    <t>Varilla guarda canto de acero Inox.</t>
  </si>
  <si>
    <t>2.6.1 REPARACION DE VIGAS DE HORMIGON</t>
  </si>
  <si>
    <t>2.6.3 REVOQUE BAJO LOSAS DE HORMIGON</t>
  </si>
  <si>
    <t>DESMANTELACION DE PLUVIALES EXISTENTES COLOCACION DE NUEVOS</t>
  </si>
  <si>
    <t>3.1.1</t>
  </si>
  <si>
    <t>3.1.2</t>
  </si>
  <si>
    <t>CREACION DE DESAGUE PLUVIAL EN SECTOR DE TANQUES</t>
  </si>
  <si>
    <t>DESMANTELACION DE INSTALACION EXISTENTE Y REALIZACION DE NUEVA</t>
  </si>
  <si>
    <t>4.2.2 TABLERO PLASTICO 72 BOCAS</t>
  </si>
  <si>
    <t>Tablero plastico 72 bocas</t>
  </si>
  <si>
    <t>Disyuntor dif. Trif. Y diyuntor termo mag. 63 A</t>
  </si>
  <si>
    <t>4.2.4 DISYUNTOR TERMO MAGNETICO 20 A</t>
  </si>
  <si>
    <t>4.2.3 DISYUNTOR DIFERENCIAL TRIFASICO Y DIYUNTOR TERMO MAGNETICO 63 A</t>
  </si>
  <si>
    <t>4.2.4 DISYUNTOR DIFERENCIAL 20 A</t>
  </si>
  <si>
    <t>4.3 ARTEFACTOS</t>
  </si>
  <si>
    <t>4.3.1 LUZ DE EMERGENCIA 5 HS DE DURACION</t>
  </si>
  <si>
    <t>Luz de emergencia 5 hs de duracion</t>
  </si>
  <si>
    <t>4.3.2 LUZ LED 24 W.</t>
  </si>
  <si>
    <t>Extractor para cocina xx w.</t>
  </si>
  <si>
    <t>Reemplazo de luces centrales por luces led</t>
  </si>
  <si>
    <t>4.3.4 REEMPLAZO DE LUCES CENTRALES POR LUCES LED</t>
  </si>
  <si>
    <t>4.3.3 EXTRACTOR PARA COCINA XX W.</t>
  </si>
  <si>
    <t>4.3.5 REEMPLAZO DE APLIQUES EXTERIORES</t>
  </si>
  <si>
    <t xml:space="preserve">5 </t>
  </si>
  <si>
    <t>5.1 INSTALACION SANITARIA EN BAÑOS</t>
  </si>
  <si>
    <t>5.1.1 TENDIDO DE INSTALACION CLOACAL</t>
  </si>
  <si>
    <t>Tendido de instalacion cloacal</t>
  </si>
  <si>
    <t>5.1.2 INODORO FERRUM LINEA BARI CORTO</t>
  </si>
  <si>
    <t>5.1.3 DEPOSTITO DE COLGAR</t>
  </si>
  <si>
    <t>5.1.4 BACHA FERRUM</t>
  </si>
  <si>
    <t>Bacha Ferrum</t>
  </si>
  <si>
    <t>5.1.5 CANILLA MONOCOMANDO F.V. TIPO PRESSMATIC</t>
  </si>
  <si>
    <t>Canilla monocomando F.V. tipo pressmatic</t>
  </si>
  <si>
    <t>5.1.6 MINGITORIO FERRUM OVAL</t>
  </si>
  <si>
    <t>Mingitorio Ferrum oval</t>
  </si>
  <si>
    <t>5.1.7 VALVULA P/MINGITORIO PRESSMATIC</t>
  </si>
  <si>
    <t>5.1.8 TAPA PARA INODORO P.V.C. MARCA FERRUM LINEA BARI</t>
  </si>
  <si>
    <t>5.1.9 DISPENSER PARA PAPEL HIGIENICO P.V.C. ALTO METRAJE</t>
  </si>
  <si>
    <t>Dispenser p/papel hig. P.V.C. alto metraje</t>
  </si>
  <si>
    <t>5.1.10 DISPENSER DE TOALLAS DE PAPEL EN BOBINA P.V.C.</t>
  </si>
  <si>
    <t>Dispenser de toallas de papel en bobina P.V.C.</t>
  </si>
  <si>
    <t>5.1.10 DISPENSER DE JABON LIQUIDO</t>
  </si>
  <si>
    <t>Dispenser de jabon liquido</t>
  </si>
  <si>
    <t>5.2 INSTALACION SANITARIA EN COCINA</t>
  </si>
  <si>
    <t>5.2.1 TENDIDO DE CAÑERIAS CLOACALES</t>
  </si>
  <si>
    <t>5.2.2 MESADA DE GRANITO GRIS MARA 2,5 cm. INCLUYE SOPORTES METALICOS</t>
  </si>
  <si>
    <t>Mesada de granito gris mara de 2,5 c/soportes</t>
  </si>
  <si>
    <t>5.2.3 PILETA ACERO INOX. MARCA JOHNSON O SIMILAR MOD. E 60 A, COLOCADA DE ABAJO</t>
  </si>
  <si>
    <t>Pileta de acero inos. Johnson o similar mod. E60 A colocada de Abajo</t>
  </si>
  <si>
    <t>5.2.4 ZOCALO DE 10 CM. DE ALTO GRIS MARA 2,5 CM. ESPESOR</t>
  </si>
  <si>
    <t>Zocalo de 10 cm. de alto gris mara de 2,5 cm, esp.</t>
  </si>
  <si>
    <t>5.2.5 CANILLA MARCA F.V. MODELO ARIZONA</t>
  </si>
  <si>
    <t>Canilla marca F.V. modelo Arizona</t>
  </si>
  <si>
    <t>5.2.6 TERMOTANQUE ELECTRICO 50 lts. MARCA PEISA O SIMILAR</t>
  </si>
  <si>
    <t>5.3 PROVISION DE AGUA</t>
  </si>
  <si>
    <t>5.3.1 TANQUE DE AGUA TRICAPA 750 lts. MARCA ETERNIT</t>
  </si>
  <si>
    <t>5.3.2 CONSTRUCCION DE COLECTOR</t>
  </si>
  <si>
    <t>Construccion de colector</t>
  </si>
  <si>
    <t>5.3.3 TENDIDO DE CAÑERIAS DE AGUA</t>
  </si>
  <si>
    <t>HERRERIA DE ALUMINIO</t>
  </si>
  <si>
    <t>Rejillas c/metal desplegado y angulos de hierro p/canaletas</t>
  </si>
  <si>
    <t>6</t>
  </si>
  <si>
    <t>6.1 REJILLAS CON METAL DESPLEGADO Y ANGULOS DE HIERRO PARA CANALETAS EN TERRAZAS</t>
  </si>
  <si>
    <t>6.1.1 TENDIDO DE INSTALACION CLOACAL</t>
  </si>
  <si>
    <t>6.1.3 REACONDICIONAMIENTO DE BARANDAS EXISTENTES</t>
  </si>
  <si>
    <t>6.1.4 CONSTRUCCION E INSTALACION DE PORTON METALICO</t>
  </si>
  <si>
    <t>Construccion e instalacion de porton metalico</t>
  </si>
  <si>
    <t>6.1.5 REEMPLAZO DE VIDRIOS</t>
  </si>
  <si>
    <t>7</t>
  </si>
  <si>
    <t>7.1 PUERTA DE ALUMINIOBCO. LINEA MODENA DIM 0,65x1,40 MACHIMBRADA INCLUYE HERRAJE</t>
  </si>
  <si>
    <t>7.2 PUERTA DE ALUMINIO BCO. LINEA MODENA DIM 0,90x2,05 MACHIMBRADA INCLUYE HERRAJE</t>
  </si>
  <si>
    <t>7.2 PUERTA DE ALUMINIO BCO. LINEA MODENA DIM 0,80x2,05 MACHIMBRADA INCLUYE HERRAJE</t>
  </si>
  <si>
    <t>8</t>
  </si>
  <si>
    <t>CIELORRASOS</t>
  </si>
  <si>
    <t>8.1 CONST. DE CIELORRASO SUSP. DE P.V.C. EST. PERFILERIA CHAPA Gº 3,5 cm.</t>
  </si>
  <si>
    <t>8.2 REPARAR CIELORRASO EXISTENTE DE YESO EST. MADERA</t>
  </si>
  <si>
    <t>9</t>
  </si>
  <si>
    <t>9.1 LIJADO Y PINTADO DE CIELORRASO CON LATEX P/CIELORRASO BLANCO</t>
  </si>
  <si>
    <t>9.2 LIJADO Y PINTADO DE PAREDES INTERIORES CON LATEX BLANCO</t>
  </si>
  <si>
    <t>9.3 LIJADO Y PINTADO DE BARANDAS CON SINTETICO</t>
  </si>
  <si>
    <t>9.4 LIJADO Y PINTADO DE PAREDES EXTERIORES CON LATEX EXT.</t>
  </si>
  <si>
    <t>9.5 LIJADO Y PINTADO DE CARPINTERIAS SINTETICO BLANCO</t>
  </si>
  <si>
    <t>9.6 PINTADO DE SOLADO EXTERIOR, PINTURA P/PISO EPOXI</t>
  </si>
  <si>
    <t>9.7 IMPERMEABILIZACION DE LOSA, AREA TERRAZA</t>
  </si>
  <si>
    <t>10</t>
  </si>
  <si>
    <t>10.1 LIMPIEZA DE OBRA</t>
  </si>
  <si>
    <t>11</t>
  </si>
  <si>
    <t>11.1 VOLQUETES ELECT. DE OBRA</t>
  </si>
  <si>
    <t>m2</t>
  </si>
  <si>
    <t>Lona</t>
  </si>
  <si>
    <t>Impresora, remachadora.</t>
  </si>
  <si>
    <t>Soldadora.</t>
  </si>
  <si>
    <t>br.</t>
  </si>
  <si>
    <t>U.</t>
  </si>
  <si>
    <t>1.1</t>
  </si>
  <si>
    <t>lijas.</t>
  </si>
  <si>
    <t xml:space="preserve">sella grietas, plastico lijable "tipo sica flex" </t>
  </si>
  <si>
    <t>CARTEL DE OBRA, (ESTRUCTURA HIERRO ESTRUCTURAL 30 x 30 x 1,2, Y LONA IMPRESA).</t>
  </si>
  <si>
    <t>HIDROLAVAR, LIJAR, Y SELLAR GRIETAS</t>
  </si>
  <si>
    <t>Lijas</t>
  </si>
  <si>
    <t>Hidrolavadora</t>
  </si>
  <si>
    <t>Rotomartillo, herramientas manuales</t>
  </si>
  <si>
    <t>Rotomartillo, herramientas manuales.</t>
  </si>
  <si>
    <t>LLENADO DE CONTRAPISOS 1:1/4:4:6</t>
  </si>
  <si>
    <t>CARPETAS HIDROFUGADAS 1:3 + Hidrofugo</t>
  </si>
  <si>
    <t>Ayudante</t>
  </si>
  <si>
    <t>HH</t>
  </si>
  <si>
    <t>Mortero 1:1/4:4:6</t>
  </si>
  <si>
    <t>m3</t>
  </si>
  <si>
    <t>Trompo, herramientas manueles</t>
  </si>
  <si>
    <t>Oficial</t>
  </si>
  <si>
    <t>Mortero 1:3</t>
  </si>
  <si>
    <t>Cerecita</t>
  </si>
  <si>
    <t>2.3.1 MURO DE LADRILLO COMUN DE 0,15 MTS. MORTERO DE ASIENTO 1:1/4:3</t>
  </si>
  <si>
    <t>1.2</t>
  </si>
  <si>
    <t>Ladrillo comun 0,15 mts.</t>
  </si>
  <si>
    <t>Mortero 1:1/4:3</t>
  </si>
  <si>
    <t>Trompo, herramientas manuelas</t>
  </si>
  <si>
    <t>2.4.2 AZOTADO HIDROFUGO 1:3 + hidrofugo</t>
  </si>
  <si>
    <t>2.4.3 REVOQUE GRUESO BAJO FINO 1:1/4:3</t>
  </si>
  <si>
    <t>Mortero + hidrofugo</t>
  </si>
  <si>
    <t>Trompo herramientas manuales</t>
  </si>
  <si>
    <t>2.4.4 REVOQUE GRUESO EXTERIOR 1:1/4:3</t>
  </si>
  <si>
    <t>2.4.5 REVOQUE FINO A LA CAL 1:1/8:2</t>
  </si>
  <si>
    <t>Mortero 1:1/8:2</t>
  </si>
  <si>
    <t>2.5.1 RETIRO DE REVESTIMIENTOS P.V.C., PLACAS DE 200x10x6 mm</t>
  </si>
  <si>
    <t>Herramientas manuales, atornillador</t>
  </si>
  <si>
    <t>RETIRO DE REVESTIMIENTOS CERAMICOS 20X20</t>
  </si>
  <si>
    <t>Rotomartillo herramientas manuales</t>
  </si>
  <si>
    <t>COLOCACION DE SOLADO GRANITICO 20 x 20 cm.</t>
  </si>
  <si>
    <t>Mosaico granitico 20 x 20 cm. pulido y cal.</t>
  </si>
  <si>
    <t>Mortero de asiento 1/4:1:4</t>
  </si>
  <si>
    <t>Pegamento para ceramicos x 20 kg.</t>
  </si>
  <si>
    <t>Herramientas manuales</t>
  </si>
  <si>
    <t>Bls.</t>
  </si>
  <si>
    <t>COLOCACION DE CERAMICOS SOBRE MUROS 33 x 33 DE COLOR BLANCO</t>
  </si>
  <si>
    <t>Ceramica blanca de 33 x 33</t>
  </si>
  <si>
    <t>VARILLA GUARDA CANTO DE ACERO INOX. 2500 X 11 mm</t>
  </si>
  <si>
    <t>PULIDO DE ALFEIZAR DE MARMOL TRAVERTINO</t>
  </si>
  <si>
    <t>Oficial especializado</t>
  </si>
  <si>
    <t>Pasta de pulir masillas</t>
  </si>
  <si>
    <t>Lijadora, lustradora</t>
  </si>
  <si>
    <t>PULIDO DE ESCALERA DE MARMOL TRAVERTINO</t>
  </si>
  <si>
    <t>Pintura anticorrosiva</t>
  </si>
  <si>
    <t>lts.</t>
  </si>
  <si>
    <t>Madera, clavos</t>
  </si>
  <si>
    <t>Mortero 1:3:3</t>
  </si>
  <si>
    <t xml:space="preserve">1.2 </t>
  </si>
  <si>
    <t>Caños 110 mm</t>
  </si>
  <si>
    <t xml:space="preserve">2.6.2 CONSTRUCCION DE GARGOLAS HORMIGON ARMADO 1:3:3 </t>
  </si>
  <si>
    <t>Atornilladores, herramientas manuales</t>
  </si>
  <si>
    <t>Gl.</t>
  </si>
  <si>
    <t>TENDIDO DE LA INSTALACION</t>
  </si>
  <si>
    <t>Led 24 W.</t>
  </si>
  <si>
    <t>Atornillador, nivel de mano</t>
  </si>
  <si>
    <t xml:space="preserve">Ayudantes </t>
  </si>
  <si>
    <t>Luces Led</t>
  </si>
  <si>
    <t>Ayudantes</t>
  </si>
  <si>
    <t>Tendido de instalacion cloacal caños P.V.C.</t>
  </si>
  <si>
    <t xml:space="preserve">Oficial </t>
  </si>
  <si>
    <t>6.1.2 REPARACION DE PUERTAS DE ACCESO VENTANAS Y CELOSIAS</t>
  </si>
  <si>
    <t>Reparacion de puertas de acceso y ventanas y celosias</t>
  </si>
  <si>
    <t>Vidrio transparente 4 mm</t>
  </si>
  <si>
    <t>Aydudante</t>
  </si>
  <si>
    <t xml:space="preserve">Mortero 1:3 </t>
  </si>
  <si>
    <t>yeso, madera</t>
  </si>
  <si>
    <t>Enduido pintura</t>
  </si>
  <si>
    <t>Pintura sintetica</t>
  </si>
  <si>
    <t>Pintura elastica</t>
  </si>
  <si>
    <t>Cajas electric. Cables etc.</t>
  </si>
  <si>
    <t>Herramientas manuales, camion</t>
  </si>
  <si>
    <t>Medio oficial</t>
  </si>
  <si>
    <t xml:space="preserve">OFICIAL ESPECIALIZADO </t>
  </si>
  <si>
    <t>$ 421,57/h</t>
  </si>
  <si>
    <t>MEDIO OFICIAL</t>
  </si>
  <si>
    <t>AYUDANTE</t>
  </si>
  <si>
    <t xml:space="preserve"> $ 305,48/h</t>
  </si>
  <si>
    <t xml:space="preserve">OFICIAL </t>
  </si>
  <si>
    <t xml:space="preserve"> $ 359,43/h</t>
  </si>
  <si>
    <t>MES DE ENERO 2022</t>
  </si>
  <si>
    <t xml:space="preserve">Caño estructural 30 x 30 x 1,2. </t>
  </si>
  <si>
    <t>$ 330,73/h</t>
  </si>
  <si>
    <t xml:space="preserve">cables 2,5 mm. </t>
  </si>
  <si>
    <t>m.l</t>
  </si>
  <si>
    <t>Diciembre</t>
  </si>
  <si>
    <t>Enero</t>
  </si>
  <si>
    <t>Febrero</t>
  </si>
  <si>
    <t>Marzo</t>
  </si>
  <si>
    <t>Costo Unitario (C.U.) Actualizado conforme INDEC cuadro 8.1.1 periódo diciembre 2021 / Marzo 2022</t>
  </si>
  <si>
    <t>PPTO DICIEMBRE 2021</t>
  </si>
  <si>
    <t>PESOS DIESCISEIS MILLONES CIENTO TRECE MIL CUATROCIENTOS SETENTA Y TRES CON 55/100.-</t>
  </si>
  <si>
    <t>MES BASE MARZO 2022</t>
  </si>
  <si>
    <t>OBRA: PUESTA EN VALOR DEL CENTRO CULTURAL EX CASINO DE SALTO</t>
  </si>
  <si>
    <t>OBRA: PUESTA EN VALOR DEL CENTRO CULTURAL EX CASINO DE SALTO.</t>
  </si>
  <si>
    <t>OBRA: PUESTA EN VALOR DEL CENTRO CULTURAL EX CASINO DE SALTO (B).</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</si>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</sst>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 &quot;$&quot;\ * #,##0.00_ ;_ &quot;$&quot;\ * \-#,##0.00_ ;_ &quot;$&quot;\ * &quot;-&quot;??_ ;_ @_ "/>
    <numFmt numFmtId="43" formatCode="_ * #,##0.00_ ;_ * \-#,##0.00_ ;_ * &quot;-&quot;??_ ;_ @_ "/>
    <numFmt numFmtId="164" formatCode="&quot;$&quot;\ #,##0.00;\-&quot;$&quot;\ #,##0.00"/>
    <numFmt numFmtId="165" formatCode="_-* #,##0.00_-;\-* #,##0.00_-;_-* &quot;-&quot;??_-;_-@_-"/>
    <numFmt numFmtId="166" formatCode="_(&quot;$&quot;* #,##0.00_);_(&quot;$&quot;* \(#,##0.00\);_(&quot;$&quot;* &quot;-&quot;??_);_(@_)"/>
    <numFmt numFmtId="167" formatCode="_(* #,##0.00_);_(* \(#,##0.00\);_(* &quot;-&quot;??_);_(@_)"/>
    <numFmt numFmtId="168" formatCode="_-* #,##0.00\ _€_-;\-* #,##0.00\ _€_-;_-* &quot;-&quot;??\ _€_-;_-@_-"/>
    <numFmt numFmtId="169" formatCode=";;"/>
    <numFmt numFmtId="170" formatCode="#,##0.000"/>
    <numFmt numFmtId="171" formatCode="_ [$€-2]\ * #,##0.00_ ;_ [$€-2]\ * \-#,##0.00_ ;_ [$€-2]\ * &quot;-&quot;??_ "/>
    <numFmt numFmtId="172" formatCode="#,##0.00;[Red]#,##0.00"/>
    <numFmt numFmtId="173" formatCode="[$$-2C0A]\ #,##0.00"/>
    <numFmt numFmtId="174" formatCode="_ [$$-2C0A]\ * #,##0.00_ ;_ [$$-2C0A]\ * \-#,##0.00_ ;_ [$$-2C0A]\ * &quot;-&quot;??_ ;_ @_ "/>
    <numFmt numFmtId="175" formatCode="_(* #,##0.000_);_(* \(#,##0.000\);_(* &quot;-&quot;??_);_(@_)"/>
    <numFmt numFmtId="176" formatCode="&quot;$&quot;\ #,##0.00"/>
    <numFmt numFmtId="177" formatCode="&quot;$&quot;\ #,##0.000"/>
    <numFmt numFmtId="178" formatCode="_ &quot;$&quot;\ * #,##0.000_ ;_ &quot;$&quot;\ * \-#,##0.000_ ;_ &quot;$&quot;\ * &quot;-&quot;???_ ;_ @_ "/>
    <numFmt numFmtId="179" formatCode="&quot;$&quot;\ #,##0.0000"/>
    <numFmt numFmtId="180" formatCode="0.000"/>
    <numFmt numFmtId="181" formatCode="#,##0.00_ ;\-#,##0.00\ "/>
    <numFmt numFmtId="182" formatCode="0.0000%"/>
  </numFmts>
  <fonts count="49" x14ac:knownFonts="1">
    <font>
      <sz val="10"/>
      <name val="Arial"/>
    </font>
    <font>
      <sz val="11"/>
      <color theme="1"/>
      <name val="Calibri"/>
      <family val="2"/>
      <scheme val="minor"/>
    </font>
    <font>
      <sz val="11"/>
      <color theme="1"/>
      <name val="Calibri"/>
      <family val="2"/>
      <scheme val="minor"/>
    </font>
    <font>
      <sz val="10"/>
      <name val="Arial"/>
      <family val="2"/>
    </font>
    <font>
      <sz val="12"/>
      <name val="Times New Roman"/>
      <family val="1"/>
    </font>
    <font>
      <b/>
      <sz val="10"/>
      <name val="Arial"/>
      <family val="2"/>
    </font>
    <font>
      <sz val="10"/>
      <name val="Arial"/>
      <family val="2"/>
    </font>
    <font>
      <sz val="8"/>
      <name val="Arial"/>
      <family val="2"/>
    </font>
    <font>
      <sz val="8"/>
      <name val="Arial"/>
      <family val="2"/>
    </font>
    <font>
      <b/>
      <sz val="10"/>
      <color indexed="10"/>
      <name val="Arial"/>
      <family val="2"/>
    </font>
    <font>
      <sz val="10"/>
      <name val="Arial"/>
      <family val="2"/>
    </font>
    <font>
      <b/>
      <sz val="10"/>
      <color theme="3"/>
      <name val="Arial"/>
      <family val="2"/>
    </font>
    <font>
      <b/>
      <sz val="14"/>
      <name val="Arial"/>
      <family val="2"/>
    </font>
    <font>
      <b/>
      <sz val="12"/>
      <name val="Arial"/>
      <family val="2"/>
    </font>
    <font>
      <sz val="12"/>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Courier"/>
      <family val="3"/>
    </font>
    <font>
      <sz val="11"/>
      <color theme="1"/>
      <name val="Calibri"/>
      <family val="2"/>
    </font>
    <font>
      <sz val="10"/>
      <color rgb="FFFF0000"/>
      <name val="Arial"/>
      <family val="2"/>
    </font>
    <font>
      <sz val="11"/>
      <color rgb="FFFF0000"/>
      <name val="Arial"/>
      <family val="2"/>
    </font>
    <font>
      <sz val="16"/>
      <color rgb="FFFF0000"/>
      <name val="Arial"/>
      <family val="2"/>
    </font>
    <font>
      <b/>
      <sz val="10"/>
      <color theme="0"/>
      <name val="Arial"/>
      <family val="2"/>
    </font>
    <font>
      <u/>
      <sz val="10"/>
      <color theme="10"/>
      <name val="Arial"/>
      <family val="2"/>
    </font>
    <font>
      <b/>
      <sz val="11"/>
      <name val="Arial"/>
      <family val="2"/>
    </font>
    <font>
      <sz val="10"/>
      <name val="Arial"/>
      <family val="2"/>
    </font>
    <font>
      <i/>
      <sz val="10"/>
      <color rgb="FFFF0000"/>
      <name val="Arial"/>
      <family val="2"/>
    </font>
    <font>
      <b/>
      <sz val="12"/>
      <color rgb="FFFF0000"/>
      <name val="Arial"/>
      <family val="2"/>
    </font>
    <font>
      <b/>
      <sz val="20"/>
      <name val="Arial"/>
      <family val="2"/>
    </font>
    <font>
      <i/>
      <sz val="10"/>
      <name val="Arial"/>
      <family val="2"/>
    </font>
    <font>
      <sz val="14"/>
      <name val="Arial"/>
      <family val="2"/>
    </font>
    <font>
      <sz val="11"/>
      <color theme="1"/>
      <name val="Arial"/>
      <family val="2"/>
    </font>
    <font>
      <b/>
      <sz val="10"/>
      <color theme="1"/>
      <name val="Arial"/>
      <family val="2"/>
    </font>
  </fonts>
  <fills count="4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59999389629810485"/>
        <bgColor indexed="55"/>
      </patternFill>
    </fill>
    <fill>
      <patternFill patternType="solid">
        <fgColor theme="0" tint="-0.49998474074526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tint="-0.24994659260841701"/>
        <bgColor indexed="55"/>
      </patternFill>
    </fill>
    <fill>
      <patternFill patternType="solid">
        <fgColor theme="0" tint="-0.24994659260841701"/>
        <bgColor indexed="64"/>
      </patternFill>
    </fill>
    <fill>
      <patternFill patternType="solid">
        <fgColor theme="0" tint="-0.34998626667073579"/>
        <bgColor indexed="64"/>
      </patternFill>
    </fill>
    <fill>
      <patternFill patternType="solid">
        <fgColor theme="0" tint="-0.249977111117893"/>
        <bgColor indexed="55"/>
      </patternFill>
    </fill>
    <fill>
      <patternFill patternType="solid">
        <fgColor rgb="FF92D050"/>
        <bgColor indexed="64"/>
      </patternFill>
    </fill>
    <fill>
      <patternFill patternType="solid">
        <fgColor theme="5" tint="0.59999389629810485"/>
        <bgColor indexed="64"/>
      </patternFill>
    </fill>
    <fill>
      <patternFill patternType="solid">
        <fgColor theme="9" tint="0.79998168889431442"/>
        <bgColor indexed="64"/>
      </patternFill>
    </fill>
  </fills>
  <borders count="6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auto="1"/>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s>
  <cellStyleXfs count="185">
    <xf numFmtId="0" fontId="0"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6"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5" fontId="10" fillId="0" borderId="0" applyFont="0" applyFill="0" applyBorder="0" applyAlignment="0" applyProtection="0"/>
    <xf numFmtId="0" fontId="10" fillId="0" borderId="0"/>
    <xf numFmtId="9" fontId="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 fillId="0" borderId="0"/>
    <xf numFmtId="166" fontId="10" fillId="0" borderId="0" applyFont="0" applyFill="0" applyBorder="0" applyAlignment="0" applyProtection="0"/>
    <xf numFmtId="0" fontId="15" fillId="0" borderId="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9" fillId="21" borderId="41" applyNumberFormat="0" applyAlignment="0" applyProtection="0"/>
    <xf numFmtId="0" fontId="19" fillId="21" borderId="41" applyNumberFormat="0" applyAlignment="0" applyProtection="0"/>
    <xf numFmtId="0" fontId="20" fillId="22" borderId="42" applyNumberFormat="0" applyAlignment="0" applyProtection="0"/>
    <xf numFmtId="0" fontId="20" fillId="22" borderId="42" applyNumberFormat="0" applyAlignment="0" applyProtection="0"/>
    <xf numFmtId="0" fontId="21" fillId="0" borderId="43" applyNumberFormat="0" applyFill="0" applyAlignment="0" applyProtection="0"/>
    <xf numFmtId="0" fontId="21" fillId="0" borderId="43"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23" fillId="12" borderId="41" applyNumberFormat="0" applyAlignment="0" applyProtection="0"/>
    <xf numFmtId="0" fontId="23" fillId="12" borderId="41" applyNumberFormat="0" applyAlignment="0" applyProtection="0"/>
    <xf numFmtId="0" fontId="24" fillId="8" borderId="0" applyNumberFormat="0" applyBorder="0" applyAlignment="0" applyProtection="0"/>
    <xf numFmtId="0" fontId="24" fillId="8"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16"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5" fillId="27" borderId="0" applyNumberFormat="0" applyBorder="0" applyAlignment="0" applyProtection="0"/>
    <xf numFmtId="0" fontId="25" fillId="27" borderId="0" applyNumberFormat="0" applyBorder="0" applyAlignment="0" applyProtection="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4" fillId="0" borderId="0">
      <alignment vertical="top"/>
    </xf>
    <xf numFmtId="0" fontId="34" fillId="0" borderId="0"/>
    <xf numFmtId="0" fontId="33" fillId="0" borderId="0"/>
    <xf numFmtId="0" fontId="2" fillId="0" borderId="0"/>
    <xf numFmtId="0" fontId="33" fillId="0" borderId="0"/>
    <xf numFmtId="0" fontId="3" fillId="28" borderId="45" applyNumberFormat="0" applyFont="0" applyAlignment="0" applyProtection="0"/>
    <xf numFmtId="0" fontId="3" fillId="28" borderId="4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10"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26" fillId="21" borderId="46" applyNumberFormat="0" applyAlignment="0" applyProtection="0"/>
    <xf numFmtId="0" fontId="26" fillId="21" borderId="46"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0" fillId="0" borderId="44" applyNumberFormat="0" applyFill="0" applyAlignment="0" applyProtection="0"/>
    <xf numFmtId="0" fontId="30" fillId="0" borderId="44" applyNumberFormat="0" applyFill="0" applyAlignment="0" applyProtection="0"/>
    <xf numFmtId="0" fontId="31" fillId="0" borderId="47" applyNumberFormat="0" applyFill="0" applyAlignment="0" applyProtection="0"/>
    <xf numFmtId="0" fontId="31" fillId="0" borderId="47" applyNumberFormat="0" applyFill="0" applyAlignment="0" applyProtection="0"/>
    <xf numFmtId="0" fontId="22" fillId="0" borderId="48" applyNumberFormat="0" applyFill="0" applyAlignment="0" applyProtection="0"/>
    <xf numFmtId="0" fontId="22" fillId="0" borderId="48"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2" fillId="0" borderId="49" applyNumberFormat="0" applyFill="0" applyAlignment="0" applyProtection="0"/>
    <xf numFmtId="0" fontId="32" fillId="0" borderId="49" applyNumberFormat="0" applyFill="0" applyAlignment="0" applyProtection="0"/>
    <xf numFmtId="0" fontId="3" fillId="0" borderId="0" applyNumberFormat="0" applyFill="0" applyBorder="0" applyAlignment="0" applyProtection="0"/>
    <xf numFmtId="0" fontId="39" fillId="0" borderId="0" applyNumberFormat="0" applyFill="0" applyBorder="0" applyAlignment="0" applyProtection="0"/>
    <xf numFmtId="167" fontId="41" fillId="0" borderId="0" applyFont="0" applyFill="0" applyBorder="0" applyAlignment="0" applyProtection="0"/>
    <xf numFmtId="0" fontId="3" fillId="0" borderId="0" applyNumberForma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5"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600">
    <xf numFmtId="0" fontId="0" fillId="0" borderId="0" xfId="0"/>
    <xf numFmtId="0" fontId="5" fillId="0" borderId="4" xfId="1" applyFont="1" applyFill="1" applyBorder="1"/>
    <xf numFmtId="0" fontId="5" fillId="0" borderId="0" xfId="1" applyFont="1" applyBorder="1" applyAlignment="1">
      <alignment horizontal="center" vertical="center"/>
    </xf>
    <xf numFmtId="169" fontId="5" fillId="0" borderId="0" xfId="1" applyNumberFormat="1" applyFont="1" applyFill="1" applyBorder="1" applyAlignment="1">
      <alignment vertical="center"/>
    </xf>
    <xf numFmtId="0" fontId="5" fillId="0" borderId="0" xfId="9" applyFont="1" applyFill="1" applyBorder="1" applyAlignment="1">
      <alignment horizontal="right" vertical="center"/>
    </xf>
    <xf numFmtId="173" fontId="5" fillId="0" borderId="0" xfId="9" applyNumberFormat="1" applyFont="1" applyFill="1" applyBorder="1" applyAlignment="1">
      <alignment vertical="center"/>
    </xf>
    <xf numFmtId="49" fontId="5" fillId="0" borderId="0" xfId="1" applyNumberFormat="1" applyFont="1" applyAlignment="1">
      <alignment horizontal="center"/>
    </xf>
    <xf numFmtId="0" fontId="5" fillId="0" borderId="0" xfId="1" applyNumberFormat="1" applyFont="1" applyAlignment="1">
      <alignment horizontal="center"/>
    </xf>
    <xf numFmtId="166" fontId="5" fillId="0" borderId="0" xfId="8" applyFont="1" applyFill="1" applyAlignment="1">
      <alignment horizontal="center"/>
    </xf>
    <xf numFmtId="166" fontId="5" fillId="0" borderId="0" xfId="8" applyFont="1" applyBorder="1" applyAlignment="1">
      <alignment horizontal="center" vertical="center"/>
    </xf>
    <xf numFmtId="0" fontId="5" fillId="0" borderId="0" xfId="1" applyFont="1" applyBorder="1" applyAlignment="1">
      <alignment vertical="center"/>
    </xf>
    <xf numFmtId="166" fontId="5" fillId="0" borderId="29" xfId="8" applyFont="1" applyFill="1" applyBorder="1" applyAlignment="1">
      <alignment horizontal="right" vertical="center"/>
    </xf>
    <xf numFmtId="166" fontId="5" fillId="0" borderId="24" xfId="8" applyFont="1" applyBorder="1" applyAlignment="1">
      <alignment horizontal="center" vertical="center"/>
    </xf>
    <xf numFmtId="0" fontId="10" fillId="0" borderId="0" xfId="9" applyFont="1" applyAlignment="1">
      <alignment vertical="center"/>
    </xf>
    <xf numFmtId="0" fontId="5" fillId="0" borderId="24" xfId="4" applyFont="1" applyBorder="1" applyAlignment="1">
      <alignment horizontal="left" vertical="center"/>
    </xf>
    <xf numFmtId="0" fontId="5" fillId="0" borderId="24" xfId="1" applyFont="1" applyBorder="1" applyAlignment="1">
      <alignment horizontal="center" vertical="center"/>
    </xf>
    <xf numFmtId="173" fontId="5" fillId="0" borderId="24" xfId="1" applyNumberFormat="1" applyFont="1" applyBorder="1" applyAlignment="1">
      <alignment horizontal="center" vertical="center"/>
    </xf>
    <xf numFmtId="0" fontId="10" fillId="0" borderId="0" xfId="1" applyFont="1" applyAlignment="1">
      <alignment vertical="center"/>
    </xf>
    <xf numFmtId="172" fontId="10" fillId="2" borderId="2" xfId="9" applyNumberFormat="1" applyFont="1" applyFill="1" applyBorder="1" applyAlignment="1">
      <alignment horizontal="center" vertical="center" wrapText="1"/>
    </xf>
    <xf numFmtId="0" fontId="10" fillId="0" borderId="0" xfId="9" applyFont="1" applyAlignment="1">
      <alignment vertical="center" wrapText="1"/>
    </xf>
    <xf numFmtId="172" fontId="10" fillId="0" borderId="3" xfId="9" applyNumberFormat="1" applyFont="1" applyFill="1" applyBorder="1" applyAlignment="1">
      <alignment horizontal="center" vertical="center"/>
    </xf>
    <xf numFmtId="0" fontId="10" fillId="0" borderId="0" xfId="9" applyFont="1" applyFill="1" applyAlignment="1">
      <alignment vertical="center"/>
    </xf>
    <xf numFmtId="172" fontId="10" fillId="2" borderId="16" xfId="9" applyNumberFormat="1" applyFont="1" applyFill="1" applyBorder="1" applyAlignment="1">
      <alignment horizontal="center" vertical="center"/>
    </xf>
    <xf numFmtId="172" fontId="10" fillId="6" borderId="3" xfId="9" applyNumberFormat="1" applyFont="1" applyFill="1" applyBorder="1" applyAlignment="1">
      <alignment horizontal="center" vertical="center"/>
    </xf>
    <xf numFmtId="0" fontId="10" fillId="0" borderId="0" xfId="9" applyFont="1" applyFill="1" applyBorder="1" applyAlignment="1">
      <alignment horizontal="center" vertical="center"/>
    </xf>
    <xf numFmtId="166" fontId="10" fillId="0" borderId="0" xfId="8" applyFont="1" applyFill="1" applyBorder="1" applyAlignment="1">
      <alignment horizontal="right" vertical="center"/>
    </xf>
    <xf numFmtId="0" fontId="10" fillId="0" borderId="0" xfId="9" applyFont="1" applyFill="1" applyBorder="1" applyAlignment="1">
      <alignment horizontal="left" vertical="center" wrapText="1"/>
    </xf>
    <xf numFmtId="173" fontId="10" fillId="0" borderId="0" xfId="9" applyNumberFormat="1" applyFont="1" applyAlignment="1">
      <alignment vertical="center"/>
    </xf>
    <xf numFmtId="0" fontId="10" fillId="0" borderId="0" xfId="9" applyFont="1" applyAlignment="1">
      <alignment horizontal="right" vertical="center"/>
    </xf>
    <xf numFmtId="0" fontId="10" fillId="0" borderId="0" xfId="9" applyFont="1" applyAlignment="1">
      <alignment horizontal="center" vertical="center"/>
    </xf>
    <xf numFmtId="49" fontId="5" fillId="2" borderId="35" xfId="9" applyNumberFormat="1" applyFont="1" applyFill="1" applyBorder="1" applyAlignment="1">
      <alignment horizontal="center" vertical="center" wrapText="1"/>
    </xf>
    <xf numFmtId="49" fontId="5" fillId="0" borderId="32" xfId="9" applyNumberFormat="1" applyFont="1" applyFill="1" applyBorder="1" applyAlignment="1">
      <alignment horizontal="center" vertical="center" wrapText="1"/>
    </xf>
    <xf numFmtId="49" fontId="5" fillId="2" borderId="33" xfId="9" applyNumberFormat="1" applyFont="1" applyFill="1" applyBorder="1" applyAlignment="1">
      <alignment horizontal="center" vertical="center" wrapText="1"/>
    </xf>
    <xf numFmtId="49" fontId="5" fillId="6" borderId="32" xfId="9" applyNumberFormat="1" applyFont="1" applyFill="1" applyBorder="1" applyAlignment="1">
      <alignment horizontal="center" vertical="center" wrapText="1"/>
    </xf>
    <xf numFmtId="0" fontId="5" fillId="0" borderId="29" xfId="1" applyFont="1" applyBorder="1" applyAlignment="1">
      <alignment vertical="center"/>
    </xf>
    <xf numFmtId="0" fontId="11" fillId="0" borderId="34" xfId="1" applyFont="1" applyBorder="1" applyAlignment="1">
      <alignment vertical="center"/>
    </xf>
    <xf numFmtId="0" fontId="5" fillId="0" borderId="0" xfId="2" applyFont="1" applyBorder="1" applyAlignment="1">
      <alignment horizontal="left" vertical="center"/>
    </xf>
    <xf numFmtId="0" fontId="5" fillId="0" borderId="0" xfId="2" applyFont="1" applyBorder="1" applyAlignment="1">
      <alignment horizontal="center" vertical="center"/>
    </xf>
    <xf numFmtId="173" fontId="5" fillId="0" borderId="0" xfId="2" applyNumberFormat="1" applyFont="1" applyBorder="1" applyAlignment="1">
      <alignment horizontal="center" vertical="center"/>
    </xf>
    <xf numFmtId="0" fontId="5" fillId="0" borderId="0" xfId="2" applyFont="1" applyBorder="1" applyAlignment="1">
      <alignment vertical="center"/>
    </xf>
    <xf numFmtId="166" fontId="5" fillId="3" borderId="22" xfId="8" applyFont="1" applyFill="1" applyBorder="1" applyAlignment="1">
      <alignment horizontal="center" vertical="center"/>
    </xf>
    <xf numFmtId="166" fontId="5" fillId="3" borderId="23" xfId="8" applyFont="1" applyFill="1" applyBorder="1" applyAlignment="1">
      <alignment horizontal="center" vertical="center"/>
    </xf>
    <xf numFmtId="166" fontId="5" fillId="3" borderId="38" xfId="8" applyFont="1" applyFill="1" applyBorder="1" applyAlignment="1">
      <alignment horizontal="center"/>
    </xf>
    <xf numFmtId="166" fontId="5" fillId="3" borderId="30" xfId="8" applyFont="1" applyFill="1" applyBorder="1" applyAlignment="1">
      <alignment horizontal="center"/>
    </xf>
    <xf numFmtId="169" fontId="5" fillId="6" borderId="0" xfId="1" applyNumberFormat="1" applyFont="1" applyFill="1" applyBorder="1" applyAlignment="1">
      <alignment horizontal="center" vertical="center"/>
    </xf>
    <xf numFmtId="0" fontId="5" fillId="6" borderId="34" xfId="4" applyFont="1" applyFill="1" applyBorder="1" applyAlignment="1">
      <alignment vertical="center"/>
    </xf>
    <xf numFmtId="0" fontId="5" fillId="6" borderId="29" xfId="4" applyFont="1" applyFill="1" applyBorder="1" applyAlignment="1">
      <alignment vertical="center"/>
    </xf>
    <xf numFmtId="169" fontId="10" fillId="6" borderId="29" xfId="1" applyNumberFormat="1" applyFont="1" applyFill="1" applyBorder="1"/>
    <xf numFmtId="169" fontId="10" fillId="6" borderId="27" xfId="1" applyNumberFormat="1" applyFont="1" applyFill="1" applyBorder="1"/>
    <xf numFmtId="0" fontId="5" fillId="6" borderId="0" xfId="4" applyFont="1" applyFill="1" applyBorder="1" applyAlignment="1">
      <alignment horizontal="left" vertical="center"/>
    </xf>
    <xf numFmtId="166" fontId="5" fillId="6" borderId="0" xfId="8" applyFont="1" applyFill="1" applyBorder="1" applyAlignment="1">
      <alignment horizontal="left" vertical="center"/>
    </xf>
    <xf numFmtId="169" fontId="10" fillId="6" borderId="0" xfId="1" applyNumberFormat="1" applyFont="1" applyFill="1" applyBorder="1"/>
    <xf numFmtId="169" fontId="10" fillId="6" borderId="7" xfId="1" applyNumberFormat="1" applyFont="1" applyFill="1" applyBorder="1"/>
    <xf numFmtId="0" fontId="5" fillId="6" borderId="0" xfId="4" applyFont="1" applyFill="1" applyBorder="1" applyAlignment="1">
      <alignment vertical="center"/>
    </xf>
    <xf numFmtId="0" fontId="5" fillId="6" borderId="0" xfId="4" applyFont="1" applyFill="1" applyBorder="1" applyAlignment="1">
      <alignment horizontal="center" vertical="center"/>
    </xf>
    <xf numFmtId="166" fontId="5" fillId="6" borderId="0" xfId="8" applyFont="1" applyFill="1" applyBorder="1" applyAlignment="1">
      <alignment horizontal="center" vertical="center"/>
    </xf>
    <xf numFmtId="0" fontId="5" fillId="6" borderId="24" xfId="4" applyFont="1" applyFill="1" applyBorder="1" applyAlignment="1">
      <alignment horizontal="center" vertical="center"/>
    </xf>
    <xf numFmtId="172" fontId="10" fillId="0" borderId="0" xfId="9" applyNumberFormat="1" applyFont="1" applyFill="1" applyBorder="1" applyAlignment="1">
      <alignment horizontal="right" vertical="center"/>
    </xf>
    <xf numFmtId="0" fontId="5" fillId="0" borderId="29" xfId="1" applyFont="1" applyBorder="1" applyAlignment="1">
      <alignment horizontal="right" vertical="center"/>
    </xf>
    <xf numFmtId="0" fontId="5" fillId="0" borderId="0" xfId="1" applyFont="1" applyBorder="1" applyAlignment="1">
      <alignment horizontal="right" vertical="center"/>
    </xf>
    <xf numFmtId="169" fontId="5" fillId="0" borderId="0" xfId="1" applyNumberFormat="1" applyFont="1" applyFill="1" applyBorder="1" applyAlignment="1">
      <alignment horizontal="right" vertical="center"/>
    </xf>
    <xf numFmtId="0" fontId="5" fillId="0" borderId="24" xfId="1" applyFont="1" applyBorder="1" applyAlignment="1">
      <alignment horizontal="right" vertical="center"/>
    </xf>
    <xf numFmtId="172" fontId="10" fillId="0" borderId="0" xfId="9" applyNumberFormat="1" applyFont="1" applyAlignment="1">
      <alignment horizontal="right" vertical="center"/>
    </xf>
    <xf numFmtId="166" fontId="5" fillId="0" borderId="24" xfId="8" applyFont="1" applyBorder="1" applyAlignment="1">
      <alignment horizontal="right" vertical="center"/>
    </xf>
    <xf numFmtId="166" fontId="5" fillId="0" borderId="0" xfId="8" applyFont="1" applyFill="1" applyBorder="1" applyAlignment="1">
      <alignment horizontal="right" vertical="center"/>
    </xf>
    <xf numFmtId="166" fontId="5" fillId="0" borderId="0" xfId="8" applyFont="1" applyAlignment="1">
      <alignment horizontal="right" vertical="center"/>
    </xf>
    <xf numFmtId="166" fontId="10" fillId="0" borderId="0" xfId="8" applyFont="1" applyAlignment="1">
      <alignment horizontal="right" vertical="center"/>
    </xf>
    <xf numFmtId="0" fontId="10" fillId="0" borderId="0" xfId="9" applyFont="1" applyBorder="1" applyAlignment="1">
      <alignment vertical="center"/>
    </xf>
    <xf numFmtId="173" fontId="5" fillId="0" borderId="29" xfId="9" applyNumberFormat="1" applyFont="1" applyBorder="1" applyAlignment="1">
      <alignment vertical="center"/>
    </xf>
    <xf numFmtId="9" fontId="13" fillId="0" borderId="23" xfId="10" applyFont="1" applyBorder="1" applyAlignment="1">
      <alignment vertical="center"/>
    </xf>
    <xf numFmtId="166" fontId="13" fillId="0" borderId="23" xfId="8" applyFont="1" applyBorder="1" applyAlignment="1">
      <alignment vertical="center"/>
    </xf>
    <xf numFmtId="0" fontId="13" fillId="0" borderId="0" xfId="0" applyFont="1" applyBorder="1" applyAlignment="1">
      <alignment vertical="center"/>
    </xf>
    <xf numFmtId="0" fontId="13" fillId="0" borderId="8" xfId="0" applyFont="1" applyBorder="1" applyAlignment="1">
      <alignment vertical="center"/>
    </xf>
    <xf numFmtId="0" fontId="14" fillId="0" borderId="8" xfId="2" applyFont="1" applyBorder="1" applyAlignment="1">
      <alignment vertical="center"/>
    </xf>
    <xf numFmtId="0" fontId="5" fillId="0" borderId="24" xfId="1" applyFont="1" applyBorder="1" applyAlignment="1">
      <alignment horizontal="left" vertical="center"/>
    </xf>
    <xf numFmtId="169" fontId="3" fillId="0" borderId="0" xfId="1" applyNumberFormat="1" applyFont="1"/>
    <xf numFmtId="172" fontId="3" fillId="0" borderId="2" xfId="9" applyNumberFormat="1" applyFont="1" applyFill="1" applyBorder="1" applyAlignment="1">
      <alignment horizontal="left" vertical="center" wrapText="1"/>
    </xf>
    <xf numFmtId="172" fontId="3" fillId="0" borderId="3" xfId="9" applyNumberFormat="1" applyFont="1" applyFill="1" applyBorder="1" applyAlignment="1">
      <alignment horizontal="left" vertical="center" wrapText="1"/>
    </xf>
    <xf numFmtId="172" fontId="3" fillId="0" borderId="16" xfId="9" applyNumberFormat="1" applyFont="1" applyFill="1" applyBorder="1" applyAlignment="1">
      <alignment horizontal="left" vertical="center" wrapText="1"/>
    </xf>
    <xf numFmtId="172" fontId="3" fillId="6" borderId="3" xfId="9" applyNumberFormat="1" applyFont="1" applyFill="1" applyBorder="1" applyAlignment="1">
      <alignment horizontal="left" vertical="center" wrapText="1"/>
    </xf>
    <xf numFmtId="166" fontId="5" fillId="0" borderId="18" xfId="8" applyFont="1" applyFill="1" applyBorder="1" applyAlignment="1">
      <alignment horizontal="right" vertical="center"/>
    </xf>
    <xf numFmtId="166" fontId="5" fillId="0" borderId="9" xfId="8" applyFont="1" applyFill="1" applyBorder="1" applyAlignment="1">
      <alignment horizontal="right" vertical="center"/>
    </xf>
    <xf numFmtId="0" fontId="5" fillId="0" borderId="29" xfId="1" applyFont="1" applyBorder="1" applyAlignment="1">
      <alignment horizontal="center" vertical="center"/>
    </xf>
    <xf numFmtId="0" fontId="5" fillId="0" borderId="29" xfId="9" applyFont="1" applyFill="1" applyBorder="1" applyAlignment="1">
      <alignment horizontal="center" vertical="center"/>
    </xf>
    <xf numFmtId="0" fontId="5" fillId="0" borderId="35" xfId="9" applyNumberFormat="1" applyFont="1" applyFill="1" applyBorder="1" applyAlignment="1">
      <alignment horizontal="center" vertical="center" wrapText="1"/>
    </xf>
    <xf numFmtId="9" fontId="10" fillId="0" borderId="0" xfId="10" applyFont="1" applyAlignment="1">
      <alignment horizontal="right" vertical="center"/>
    </xf>
    <xf numFmtId="9" fontId="5" fillId="0" borderId="27" xfId="10" applyFont="1" applyBorder="1" applyAlignment="1">
      <alignment vertical="center"/>
    </xf>
    <xf numFmtId="9" fontId="5" fillId="0" borderId="7" xfId="10" applyFont="1" applyBorder="1" applyAlignment="1">
      <alignment horizontal="right" vertical="center"/>
    </xf>
    <xf numFmtId="9" fontId="5" fillId="0" borderId="7" xfId="10" applyFont="1" applyFill="1" applyBorder="1" applyAlignment="1" applyProtection="1">
      <alignment horizontal="right" vertical="center"/>
    </xf>
    <xf numFmtId="9" fontId="5" fillId="0" borderId="7" xfId="10" applyFont="1" applyFill="1" applyBorder="1" applyAlignment="1">
      <alignment vertical="center"/>
    </xf>
    <xf numFmtId="9" fontId="10" fillId="0" borderId="26" xfId="10" applyFont="1" applyBorder="1" applyAlignment="1">
      <alignment horizontal="right" vertical="center"/>
    </xf>
    <xf numFmtId="9" fontId="10" fillId="0" borderId="0" xfId="10" applyFont="1" applyFill="1" applyBorder="1" applyAlignment="1">
      <alignment horizontal="right" vertical="center"/>
    </xf>
    <xf numFmtId="0" fontId="5" fillId="0" borderId="0" xfId="8" applyNumberFormat="1" applyFont="1" applyFill="1" applyAlignment="1">
      <alignment horizontal="center"/>
    </xf>
    <xf numFmtId="0" fontId="3" fillId="0" borderId="0" xfId="1" applyFont="1"/>
    <xf numFmtId="0" fontId="3" fillId="0" borderId="0" xfId="1" applyFont="1" applyAlignment="1">
      <alignment horizontal="center"/>
    </xf>
    <xf numFmtId="166" fontId="3" fillId="0" borderId="0" xfId="8" applyFont="1"/>
    <xf numFmtId="0" fontId="3" fillId="0" borderId="0" xfId="1" applyFont="1" applyFill="1" applyAlignment="1">
      <alignment horizontal="center"/>
    </xf>
    <xf numFmtId="2" fontId="3" fillId="0" borderId="31" xfId="1" applyNumberFormat="1" applyFont="1" applyBorder="1" applyAlignment="1">
      <alignment horizontal="center"/>
    </xf>
    <xf numFmtId="2" fontId="3" fillId="0" borderId="4" xfId="1" applyNumberFormat="1" applyFont="1" applyBorder="1"/>
    <xf numFmtId="166" fontId="3" fillId="0" borderId="4" xfId="8" applyFont="1" applyBorder="1"/>
    <xf numFmtId="166" fontId="3" fillId="0" borderId="6" xfId="8" applyFont="1" applyBorder="1"/>
    <xf numFmtId="2" fontId="3" fillId="0" borderId="0" xfId="8" applyNumberFormat="1" applyFont="1"/>
    <xf numFmtId="0" fontId="3" fillId="0" borderId="3" xfId="1" applyFont="1" applyBorder="1" applyAlignment="1">
      <alignment horizontal="left"/>
    </xf>
    <xf numFmtId="0" fontId="3" fillId="0" borderId="3" xfId="1" applyFont="1" applyBorder="1" applyAlignment="1">
      <alignment horizontal="center"/>
    </xf>
    <xf numFmtId="166" fontId="3" fillId="0" borderId="3" xfId="8" applyFont="1" applyBorder="1"/>
    <xf numFmtId="166" fontId="3" fillId="0" borderId="10" xfId="8" applyFont="1" applyBorder="1"/>
    <xf numFmtId="0" fontId="3" fillId="0" borderId="0" xfId="1" applyFont="1" applyBorder="1"/>
    <xf numFmtId="4" fontId="3" fillId="0" borderId="7" xfId="1" applyNumberFormat="1" applyFont="1" applyBorder="1"/>
    <xf numFmtId="0" fontId="3" fillId="0" borderId="0" xfId="1" applyFont="1" applyBorder="1" applyAlignment="1">
      <alignment horizontal="center"/>
    </xf>
    <xf numFmtId="4" fontId="3" fillId="0" borderId="0" xfId="1" applyNumberFormat="1" applyFont="1" applyBorder="1"/>
    <xf numFmtId="166" fontId="5" fillId="0" borderId="50" xfId="8" applyFont="1" applyBorder="1"/>
    <xf numFmtId="166" fontId="5" fillId="0" borderId="25" xfId="8" applyFont="1" applyBorder="1" applyAlignment="1">
      <alignment horizontal="left"/>
    </xf>
    <xf numFmtId="166" fontId="5" fillId="0" borderId="26" xfId="8" applyFont="1" applyBorder="1"/>
    <xf numFmtId="0" fontId="3" fillId="0" borderId="16" xfId="1" applyFont="1" applyBorder="1" applyAlignment="1">
      <alignment horizontal="left"/>
    </xf>
    <xf numFmtId="0" fontId="3" fillId="0" borderId="16" xfId="1" applyFont="1" applyBorder="1" applyAlignment="1">
      <alignment horizontal="center"/>
    </xf>
    <xf numFmtId="166" fontId="3" fillId="0" borderId="30" xfId="8" applyFont="1" applyBorder="1"/>
    <xf numFmtId="0" fontId="3" fillId="0" borderId="0" xfId="2" applyFont="1" applyAlignment="1">
      <alignment vertical="center"/>
    </xf>
    <xf numFmtId="0" fontId="3" fillId="0" borderId="0" xfId="2" applyFont="1" applyBorder="1" applyAlignment="1">
      <alignment vertical="center"/>
    </xf>
    <xf numFmtId="0" fontId="3" fillId="0" borderId="0" xfId="0" applyFont="1"/>
    <xf numFmtId="173" fontId="3" fillId="0" borderId="0" xfId="2" applyNumberFormat="1" applyFont="1" applyBorder="1" applyAlignment="1">
      <alignment vertical="center"/>
    </xf>
    <xf numFmtId="0" fontId="3" fillId="0" borderId="0" xfId="2" applyFont="1" applyAlignment="1">
      <alignment horizontal="center" vertical="center"/>
    </xf>
    <xf numFmtId="0" fontId="3" fillId="0" borderId="0" xfId="2" applyFont="1" applyAlignment="1">
      <alignment horizontal="center" vertical="center" wrapText="1"/>
    </xf>
    <xf numFmtId="0" fontId="3" fillId="0" borderId="0" xfId="2" applyFont="1" applyAlignment="1">
      <alignment vertical="center" wrapText="1"/>
    </xf>
    <xf numFmtId="0" fontId="12" fillId="0" borderId="40" xfId="2" applyFont="1" applyBorder="1" applyAlignment="1">
      <alignment horizontal="left" vertical="center"/>
    </xf>
    <xf numFmtId="169" fontId="12" fillId="0" borderId="40" xfId="2" applyNumberFormat="1" applyFont="1" applyFill="1" applyBorder="1" applyAlignment="1">
      <alignment vertical="center"/>
    </xf>
    <xf numFmtId="169" fontId="35" fillId="0" borderId="0" xfId="1" applyNumberFormat="1" applyFont="1"/>
    <xf numFmtId="0" fontId="3" fillId="0" borderId="0" xfId="1" applyFont="1" applyBorder="1" applyAlignment="1">
      <alignment horizontal="left"/>
    </xf>
    <xf numFmtId="10" fontId="14" fillId="0" borderId="16" xfId="2" applyNumberFormat="1" applyFont="1" applyBorder="1" applyAlignment="1">
      <alignment vertical="center"/>
    </xf>
    <xf numFmtId="10" fontId="3" fillId="0" borderId="0" xfId="0" applyNumberFormat="1" applyFont="1"/>
    <xf numFmtId="166" fontId="5" fillId="30" borderId="25" xfId="8" applyFont="1" applyFill="1" applyBorder="1" applyAlignment="1">
      <alignment horizontal="left"/>
    </xf>
    <xf numFmtId="166" fontId="5" fillId="30" borderId="26" xfId="8" applyFont="1" applyFill="1" applyBorder="1"/>
    <xf numFmtId="0" fontId="3" fillId="0" borderId="0" xfId="0" applyFont="1" applyAlignment="1">
      <alignment horizontal="center" vertical="center" wrapText="1"/>
    </xf>
    <xf numFmtId="0" fontId="38" fillId="32" borderId="0" xfId="0" applyFont="1" applyFill="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justify" vertical="center"/>
    </xf>
    <xf numFmtId="0" fontId="5" fillId="0" borderId="0" xfId="0" applyFont="1" applyAlignment="1">
      <alignment horizontal="center" vertical="center" wrapText="1"/>
    </xf>
    <xf numFmtId="0" fontId="5" fillId="0" borderId="0" xfId="0" applyFont="1" applyAlignment="1">
      <alignment horizontal="justify" vertical="center"/>
    </xf>
    <xf numFmtId="0" fontId="39" fillId="0" borderId="0" xfId="154" applyAlignment="1">
      <alignment horizontal="left" vertical="top" wrapText="1"/>
    </xf>
    <xf numFmtId="0" fontId="13" fillId="0" borderId="0" xfId="0" applyFont="1" applyAlignment="1">
      <alignment horizontal="left" vertical="top" wrapText="1"/>
    </xf>
    <xf numFmtId="169" fontId="3" fillId="0" borderId="0" xfId="1" applyNumberFormat="1" applyFont="1" applyAlignment="1">
      <alignment wrapText="1"/>
    </xf>
    <xf numFmtId="170" fontId="5" fillId="4" borderId="17" xfId="4" applyNumberFormat="1" applyFont="1" applyFill="1" applyBorder="1" applyAlignment="1">
      <alignment horizontal="center" vertical="center" wrapText="1"/>
    </xf>
    <xf numFmtId="169" fontId="3" fillId="0" borderId="0" xfId="4" applyNumberFormat="1" applyFont="1" applyAlignment="1">
      <alignment vertical="center" wrapText="1"/>
    </xf>
    <xf numFmtId="170" fontId="3" fillId="0" borderId="0" xfId="4" applyNumberFormat="1" applyFont="1" applyAlignment="1">
      <alignment horizontal="center" vertical="center" wrapText="1"/>
    </xf>
    <xf numFmtId="170" fontId="3" fillId="0" borderId="0" xfId="4" applyNumberFormat="1" applyFont="1" applyBorder="1" applyAlignment="1">
      <alignment horizontal="center" vertical="center" wrapText="1"/>
    </xf>
    <xf numFmtId="0" fontId="5" fillId="29" borderId="0" xfId="0" applyFont="1" applyFill="1" applyBorder="1" applyAlignment="1">
      <alignment vertical="center" wrapText="1"/>
    </xf>
    <xf numFmtId="10" fontId="5" fillId="29" borderId="0" xfId="10" applyNumberFormat="1" applyFont="1" applyFill="1" applyBorder="1" applyAlignment="1">
      <alignment vertical="center" wrapText="1"/>
    </xf>
    <xf numFmtId="170" fontId="5" fillId="29" borderId="0" xfId="4" applyNumberFormat="1" applyFont="1" applyFill="1" applyBorder="1" applyAlignment="1">
      <alignment horizontal="center" vertical="center" wrapText="1"/>
    </xf>
    <xf numFmtId="169" fontId="5" fillId="0" borderId="0" xfId="4" applyNumberFormat="1" applyFont="1" applyAlignment="1">
      <alignment vertical="center" wrapText="1"/>
    </xf>
    <xf numFmtId="0" fontId="5" fillId="30" borderId="19" xfId="0" applyFont="1" applyFill="1" applyBorder="1" applyAlignment="1">
      <alignment vertical="center" wrapText="1"/>
    </xf>
    <xf numFmtId="169" fontId="5" fillId="30" borderId="14" xfId="4" applyNumberFormat="1" applyFont="1" applyFill="1" applyBorder="1" applyAlignment="1">
      <alignment vertical="center" wrapText="1"/>
    </xf>
    <xf numFmtId="0" fontId="35" fillId="0" borderId="0" xfId="9" applyFont="1" applyAlignment="1">
      <alignment horizontal="left" vertical="center"/>
    </xf>
    <xf numFmtId="0" fontId="5" fillId="6" borderId="40" xfId="4" applyFont="1" applyFill="1" applyBorder="1" applyAlignment="1">
      <alignment vertical="center"/>
    </xf>
    <xf numFmtId="0" fontId="5" fillId="6" borderId="27" xfId="4" applyFont="1" applyFill="1" applyBorder="1" applyAlignment="1">
      <alignment vertical="center"/>
    </xf>
    <xf numFmtId="0" fontId="5" fillId="6" borderId="7" xfId="4" applyFont="1" applyFill="1" applyBorder="1" applyAlignment="1">
      <alignment horizontal="left" vertical="center"/>
    </xf>
    <xf numFmtId="0" fontId="5" fillId="6" borderId="7" xfId="4" applyFont="1" applyFill="1" applyBorder="1" applyAlignment="1">
      <alignment vertical="center"/>
    </xf>
    <xf numFmtId="0" fontId="5" fillId="6" borderId="7" xfId="4" applyFont="1" applyFill="1" applyBorder="1" applyAlignment="1">
      <alignment horizontal="center" vertical="center"/>
    </xf>
    <xf numFmtId="0" fontId="5" fillId="6" borderId="26" xfId="4" applyFont="1" applyFill="1" applyBorder="1" applyAlignment="1">
      <alignment horizontal="center" vertical="center"/>
    </xf>
    <xf numFmtId="0" fontId="11" fillId="0" borderId="40" xfId="1" applyFont="1" applyBorder="1" applyAlignment="1">
      <alignment horizontal="left" vertical="center"/>
    </xf>
    <xf numFmtId="169" fontId="5" fillId="0" borderId="24" xfId="1" applyNumberFormat="1" applyFont="1" applyFill="1" applyBorder="1" applyAlignment="1">
      <alignment vertical="center"/>
    </xf>
    <xf numFmtId="169" fontId="5" fillId="0" borderId="24" xfId="1" applyNumberFormat="1" applyFont="1" applyFill="1" applyBorder="1" applyAlignment="1">
      <alignment horizontal="right" vertical="center"/>
    </xf>
    <xf numFmtId="9" fontId="5" fillId="0" borderId="26" xfId="10" applyFont="1" applyFill="1" applyBorder="1" applyAlignment="1">
      <alignment vertical="center"/>
    </xf>
    <xf numFmtId="166" fontId="3" fillId="0" borderId="3" xfId="8" applyFont="1" applyFill="1" applyBorder="1"/>
    <xf numFmtId="166" fontId="3" fillId="0" borderId="4" xfId="8" applyFont="1" applyFill="1" applyBorder="1"/>
    <xf numFmtId="0" fontId="3" fillId="0" borderId="0" xfId="0" applyFont="1" applyFill="1" applyAlignment="1">
      <alignment horizontal="left" vertical="top" wrapText="1"/>
    </xf>
    <xf numFmtId="0" fontId="35" fillId="0" borderId="0" xfId="0" applyFont="1" applyAlignment="1">
      <alignment horizontal="center" vertical="center" wrapText="1"/>
    </xf>
    <xf numFmtId="10" fontId="14" fillId="0" borderId="0" xfId="0" applyNumberFormat="1" applyFont="1"/>
    <xf numFmtId="0" fontId="13" fillId="0" borderId="22" xfId="2" applyFont="1" applyBorder="1" applyAlignment="1">
      <alignment vertical="center"/>
    </xf>
    <xf numFmtId="0" fontId="13" fillId="0" borderId="37" xfId="2" applyFont="1" applyBorder="1" applyAlignment="1">
      <alignment vertical="center"/>
    </xf>
    <xf numFmtId="0" fontId="13" fillId="0" borderId="15" xfId="2" applyFont="1" applyBorder="1" applyAlignment="1">
      <alignment vertical="center"/>
    </xf>
    <xf numFmtId="10" fontId="14" fillId="0" borderId="15" xfId="2" applyNumberFormat="1" applyFont="1" applyBorder="1" applyAlignment="1">
      <alignment vertical="center"/>
    </xf>
    <xf numFmtId="166" fontId="14" fillId="0" borderId="15" xfId="2" applyNumberFormat="1" applyFont="1" applyBorder="1" applyAlignment="1">
      <alignment vertical="center"/>
    </xf>
    <xf numFmtId="0" fontId="13" fillId="0" borderId="33" xfId="2" applyFont="1" applyBorder="1" applyAlignment="1">
      <alignment vertical="center"/>
    </xf>
    <xf numFmtId="0" fontId="13" fillId="0" borderId="16" xfId="2" applyFont="1" applyBorder="1" applyAlignment="1">
      <alignment vertical="center"/>
    </xf>
    <xf numFmtId="166" fontId="14" fillId="0" borderId="16" xfId="2" applyNumberFormat="1" applyFont="1" applyBorder="1" applyAlignment="1">
      <alignment vertical="center"/>
    </xf>
    <xf numFmtId="166" fontId="3" fillId="0" borderId="0" xfId="0" applyNumberFormat="1" applyFont="1"/>
    <xf numFmtId="0" fontId="13" fillId="0" borderId="2" xfId="2" applyFont="1" applyFill="1" applyBorder="1" applyAlignment="1">
      <alignment vertical="center"/>
    </xf>
    <xf numFmtId="0" fontId="13" fillId="0" borderId="18" xfId="2" applyFont="1" applyFill="1" applyBorder="1" applyAlignment="1">
      <alignment vertical="center"/>
    </xf>
    <xf numFmtId="0" fontId="13" fillId="0" borderId="12" xfId="2" applyFont="1" applyFill="1" applyBorder="1" applyAlignment="1">
      <alignment vertical="center"/>
    </xf>
    <xf numFmtId="9" fontId="14" fillId="0" borderId="2" xfId="10" applyFont="1" applyFill="1" applyBorder="1" applyAlignment="1">
      <alignment horizontal="right" vertical="center"/>
    </xf>
    <xf numFmtId="166" fontId="13" fillId="33" borderId="3" xfId="8" applyFont="1" applyFill="1" applyBorder="1" applyAlignment="1">
      <alignment horizontal="right" vertical="center"/>
    </xf>
    <xf numFmtId="9" fontId="13" fillId="33" borderId="3" xfId="10" applyFont="1" applyFill="1" applyBorder="1" applyAlignment="1">
      <alignment horizontal="right" vertical="center"/>
    </xf>
    <xf numFmtId="10" fontId="13" fillId="33" borderId="3" xfId="8" applyNumberFormat="1" applyFont="1" applyFill="1" applyBorder="1" applyAlignment="1">
      <alignment horizontal="right" vertical="center"/>
    </xf>
    <xf numFmtId="166" fontId="3" fillId="0" borderId="16" xfId="8" applyFont="1" applyFill="1" applyBorder="1"/>
    <xf numFmtId="166" fontId="3" fillId="0" borderId="16" xfId="8" applyFont="1" applyBorder="1"/>
    <xf numFmtId="175" fontId="5" fillId="0" borderId="50" xfId="155" applyNumberFormat="1" applyFont="1" applyBorder="1"/>
    <xf numFmtId="170" fontId="5" fillId="30" borderId="17" xfId="4" applyNumberFormat="1" applyFont="1" applyFill="1" applyBorder="1" applyAlignment="1">
      <alignment horizontal="center" vertical="center" wrapText="1"/>
    </xf>
    <xf numFmtId="170" fontId="3" fillId="0" borderId="4" xfId="1" applyNumberFormat="1" applyFont="1" applyBorder="1"/>
    <xf numFmtId="0" fontId="40" fillId="34" borderId="0" xfId="0" applyFont="1" applyFill="1" applyAlignment="1">
      <alignment horizontal="center" vertical="top" wrapText="1"/>
    </xf>
    <xf numFmtId="10" fontId="14" fillId="0" borderId="3" xfId="0" applyNumberFormat="1" applyFont="1" applyFill="1" applyBorder="1" applyAlignment="1">
      <alignment vertical="center"/>
    </xf>
    <xf numFmtId="9" fontId="14" fillId="5" borderId="3" xfId="10" applyFont="1" applyFill="1" applyBorder="1" applyAlignment="1">
      <alignment vertical="center"/>
    </xf>
    <xf numFmtId="10" fontId="14" fillId="0" borderId="3" xfId="0" applyNumberFormat="1" applyFont="1" applyFill="1" applyBorder="1" applyAlignment="1">
      <alignment horizontal="right" vertical="center"/>
    </xf>
    <xf numFmtId="9" fontId="14" fillId="5" borderId="3" xfId="0" applyNumberFormat="1" applyFont="1" applyFill="1" applyBorder="1" applyAlignment="1">
      <alignment horizontal="right" vertical="center"/>
    </xf>
    <xf numFmtId="0" fontId="13" fillId="0" borderId="3" xfId="0" applyFont="1" applyBorder="1" applyAlignment="1">
      <alignment vertical="center"/>
    </xf>
    <xf numFmtId="0" fontId="13" fillId="0" borderId="36" xfId="2" applyFont="1" applyBorder="1" applyAlignment="1">
      <alignment vertical="center"/>
    </xf>
    <xf numFmtId="0" fontId="13" fillId="0" borderId="23" xfId="2" applyFont="1" applyBorder="1" applyAlignment="1">
      <alignment vertical="center"/>
    </xf>
    <xf numFmtId="10" fontId="14" fillId="0" borderId="23" xfId="2" applyNumberFormat="1" applyFont="1" applyBorder="1" applyAlignment="1">
      <alignment vertical="center"/>
    </xf>
    <xf numFmtId="166" fontId="14" fillId="0" borderId="23" xfId="2" applyNumberFormat="1" applyFont="1" applyBorder="1" applyAlignment="1">
      <alignment vertical="center"/>
    </xf>
    <xf numFmtId="166" fontId="14" fillId="0" borderId="15" xfId="8" applyFont="1" applyFill="1" applyBorder="1" applyAlignment="1">
      <alignment horizontal="center" vertical="center"/>
    </xf>
    <xf numFmtId="10" fontId="14" fillId="0" borderId="2" xfId="10" applyNumberFormat="1" applyFont="1" applyFill="1" applyBorder="1" applyAlignment="1">
      <alignment horizontal="right" vertical="center"/>
    </xf>
    <xf numFmtId="166" fontId="14" fillId="5" borderId="3" xfId="10" applyNumberFormat="1" applyFont="1" applyFill="1" applyBorder="1" applyAlignment="1">
      <alignment vertical="center"/>
    </xf>
    <xf numFmtId="0" fontId="13" fillId="6" borderId="22" xfId="2" applyFont="1" applyFill="1" applyBorder="1" applyAlignment="1">
      <alignment horizontal="center" vertical="center"/>
    </xf>
    <xf numFmtId="166" fontId="14" fillId="0" borderId="23" xfId="8" applyFont="1" applyFill="1" applyBorder="1" applyAlignment="1">
      <alignment horizontal="center" vertical="center"/>
    </xf>
    <xf numFmtId="166" fontId="14" fillId="6" borderId="23" xfId="8" applyFont="1" applyFill="1" applyBorder="1" applyAlignment="1">
      <alignment horizontal="center" vertical="center"/>
    </xf>
    <xf numFmtId="166" fontId="14" fillId="0" borderId="53" xfId="8" applyFont="1" applyFill="1" applyBorder="1" applyAlignment="1">
      <alignment horizontal="center" vertical="center"/>
    </xf>
    <xf numFmtId="166" fontId="3" fillId="6" borderId="53" xfId="8" applyFont="1" applyFill="1" applyBorder="1"/>
    <xf numFmtId="0" fontId="14" fillId="0" borderId="23" xfId="2" applyFont="1" applyBorder="1" applyAlignment="1">
      <alignment horizontal="center" vertical="center"/>
    </xf>
    <xf numFmtId="0" fontId="13" fillId="6" borderId="20" xfId="2" applyFont="1" applyFill="1" applyBorder="1" applyAlignment="1">
      <alignment horizontal="center" vertical="center" wrapText="1"/>
    </xf>
    <xf numFmtId="10" fontId="14" fillId="6" borderId="21" xfId="10" applyNumberFormat="1" applyFont="1" applyFill="1" applyBorder="1" applyAlignment="1">
      <alignment horizontal="center" vertical="center"/>
    </xf>
    <xf numFmtId="0" fontId="14" fillId="0" borderId="21" xfId="2" applyFont="1" applyBorder="1" applyAlignment="1">
      <alignment horizontal="center" vertical="center"/>
    </xf>
    <xf numFmtId="174" fontId="14" fillId="0" borderId="11" xfId="8" applyNumberFormat="1" applyFont="1" applyFill="1" applyBorder="1" applyAlignment="1">
      <alignment horizontal="right" vertical="center"/>
    </xf>
    <xf numFmtId="166" fontId="13" fillId="33" borderId="10" xfId="8" applyFont="1" applyFill="1" applyBorder="1" applyAlignment="1">
      <alignment horizontal="right" vertical="center"/>
    </xf>
    <xf numFmtId="9" fontId="14" fillId="0" borderId="11" xfId="10" applyFont="1" applyFill="1" applyBorder="1" applyAlignment="1">
      <alignment horizontal="right" vertical="center"/>
    </xf>
    <xf numFmtId="10" fontId="13" fillId="33" borderId="10" xfId="8" applyNumberFormat="1" applyFont="1" applyFill="1" applyBorder="1" applyAlignment="1">
      <alignment horizontal="right" vertical="center"/>
    </xf>
    <xf numFmtId="0" fontId="14" fillId="0" borderId="0" xfId="0" applyFont="1" applyBorder="1" applyAlignment="1">
      <alignment vertical="center"/>
    </xf>
    <xf numFmtId="0" fontId="5" fillId="0" borderId="0" xfId="0" applyFont="1" applyBorder="1" applyAlignment="1">
      <alignment horizontal="center"/>
    </xf>
    <xf numFmtId="0" fontId="5" fillId="0" borderId="7" xfId="0" applyFont="1" applyBorder="1" applyAlignment="1">
      <alignment horizontal="center" wrapText="1"/>
    </xf>
    <xf numFmtId="0" fontId="3" fillId="0" borderId="0" xfId="0" applyFont="1" applyBorder="1"/>
    <xf numFmtId="9" fontId="14" fillId="5" borderId="10" xfId="10" applyFont="1" applyFill="1" applyBorder="1" applyAlignment="1">
      <alignment vertical="center"/>
    </xf>
    <xf numFmtId="10" fontId="14" fillId="0" borderId="10" xfId="0" applyNumberFormat="1" applyFont="1" applyFill="1" applyBorder="1" applyAlignment="1">
      <alignment vertical="center"/>
    </xf>
    <xf numFmtId="0" fontId="3" fillId="0" borderId="24" xfId="0" applyFont="1" applyBorder="1" applyAlignment="1">
      <alignment vertical="center"/>
    </xf>
    <xf numFmtId="166" fontId="14" fillId="0" borderId="23" xfId="2" applyNumberFormat="1" applyFont="1" applyBorder="1" applyAlignment="1">
      <alignment horizontal="center" vertical="center"/>
    </xf>
    <xf numFmtId="176" fontId="14" fillId="6" borderId="23" xfId="8" applyNumberFormat="1" applyFont="1" applyFill="1" applyBorder="1" applyAlignment="1">
      <alignment horizontal="center" vertical="center"/>
    </xf>
    <xf numFmtId="0" fontId="12" fillId="0" borderId="40" xfId="2" applyFont="1" applyBorder="1" applyAlignment="1">
      <alignment horizontal="left" vertical="center" shrinkToFit="1"/>
    </xf>
    <xf numFmtId="0" fontId="12" fillId="0" borderId="40" xfId="2" applyFont="1" applyBorder="1" applyAlignment="1">
      <alignment vertical="center"/>
    </xf>
    <xf numFmtId="169" fontId="3" fillId="0" borderId="0" xfId="1" applyNumberFormat="1" applyFont="1" applyBorder="1"/>
    <xf numFmtId="0" fontId="13" fillId="0" borderId="40" xfId="0" applyFont="1" applyBorder="1" applyAlignment="1">
      <alignment vertical="center"/>
    </xf>
    <xf numFmtId="0" fontId="14" fillId="0" borderId="40" xfId="2" applyFont="1" applyBorder="1" applyAlignment="1">
      <alignment horizontal="center" vertical="center"/>
    </xf>
    <xf numFmtId="0" fontId="14" fillId="0" borderId="40" xfId="0" applyFont="1" applyBorder="1" applyAlignment="1">
      <alignment vertical="center"/>
    </xf>
    <xf numFmtId="0" fontId="3" fillId="0" borderId="40" xfId="0" applyFont="1" applyBorder="1"/>
    <xf numFmtId="0" fontId="3" fillId="0" borderId="25" xfId="0" applyFont="1" applyBorder="1" applyAlignment="1">
      <alignment vertical="center"/>
    </xf>
    <xf numFmtId="0" fontId="3" fillId="0" borderId="19" xfId="0" applyFont="1" applyBorder="1" applyAlignment="1">
      <alignment vertical="center"/>
    </xf>
    <xf numFmtId="0" fontId="3" fillId="0" borderId="14" xfId="0" applyFont="1" applyBorder="1" applyAlignment="1">
      <alignment vertical="center"/>
    </xf>
    <xf numFmtId="0" fontId="5" fillId="0" borderId="14" xfId="0" applyFont="1" applyBorder="1" applyAlignment="1">
      <alignment horizontal="left" vertical="center"/>
    </xf>
    <xf numFmtId="0" fontId="3" fillId="0" borderId="17" xfId="0" applyFont="1" applyBorder="1" applyAlignment="1">
      <alignment vertical="center"/>
    </xf>
    <xf numFmtId="0" fontId="3" fillId="0" borderId="40" xfId="2" applyFont="1" applyBorder="1" applyAlignment="1">
      <alignment horizontal="center" vertical="center"/>
    </xf>
    <xf numFmtId="0" fontId="3" fillId="0" borderId="0" xfId="2" applyFont="1" applyBorder="1" applyAlignment="1">
      <alignment horizontal="center" vertical="center"/>
    </xf>
    <xf numFmtId="0" fontId="3" fillId="0" borderId="7" xfId="2" applyFont="1" applyBorder="1" applyAlignment="1">
      <alignment horizontal="center" vertical="center"/>
    </xf>
    <xf numFmtId="0" fontId="3" fillId="0" borderId="25" xfId="2" applyFont="1" applyBorder="1" applyAlignment="1">
      <alignment horizontal="center" vertical="center"/>
    </xf>
    <xf numFmtId="0" fontId="3" fillId="0" borderId="24" xfId="2" applyFont="1" applyBorder="1" applyAlignment="1">
      <alignment vertical="center"/>
    </xf>
    <xf numFmtId="0" fontId="3" fillId="0" borderId="24" xfId="2" applyFont="1" applyBorder="1" applyAlignment="1">
      <alignment horizontal="center" vertical="center"/>
    </xf>
    <xf numFmtId="0" fontId="3" fillId="0" borderId="26" xfId="2" applyFont="1" applyBorder="1" applyAlignment="1">
      <alignment horizontal="center" vertical="center"/>
    </xf>
    <xf numFmtId="0" fontId="13" fillId="0" borderId="22" xfId="2" applyFont="1" applyBorder="1" applyAlignment="1">
      <alignment horizontal="center" vertical="center"/>
    </xf>
    <xf numFmtId="10" fontId="3" fillId="6" borderId="0" xfId="10" applyNumberFormat="1" applyFont="1" applyFill="1" applyAlignment="1">
      <alignment vertical="center" wrapText="1"/>
    </xf>
    <xf numFmtId="172" fontId="3" fillId="2" borderId="2" xfId="9" applyNumberFormat="1" applyFont="1" applyFill="1" applyBorder="1" applyAlignment="1">
      <alignment horizontal="center" vertical="center" wrapText="1"/>
    </xf>
    <xf numFmtId="172" fontId="3" fillId="0" borderId="3" xfId="9" applyNumberFormat="1" applyFont="1" applyFill="1" applyBorder="1" applyAlignment="1">
      <alignment horizontal="center" vertical="center"/>
    </xf>
    <xf numFmtId="172" fontId="3" fillId="2" borderId="16" xfId="9" applyNumberFormat="1" applyFont="1" applyFill="1" applyBorder="1" applyAlignment="1">
      <alignment horizontal="center" vertical="center"/>
    </xf>
    <xf numFmtId="49" fontId="3" fillId="0" borderId="32" xfId="9" applyNumberFormat="1" applyFont="1" applyFill="1" applyBorder="1" applyAlignment="1">
      <alignment horizontal="center" vertical="center" wrapText="1"/>
    </xf>
    <xf numFmtId="49" fontId="3" fillId="0" borderId="35" xfId="9" applyNumberFormat="1" applyFont="1" applyFill="1" applyBorder="1" applyAlignment="1">
      <alignment horizontal="center" vertical="center" wrapText="1"/>
    </xf>
    <xf numFmtId="49" fontId="3" fillId="6" borderId="32" xfId="9" applyNumberFormat="1" applyFont="1" applyFill="1" applyBorder="1" applyAlignment="1">
      <alignment horizontal="center" vertical="center" wrapText="1"/>
    </xf>
    <xf numFmtId="49" fontId="3" fillId="6" borderId="54" xfId="9" applyNumberFormat="1" applyFont="1" applyFill="1" applyBorder="1" applyAlignment="1">
      <alignment horizontal="center" vertical="center" wrapText="1"/>
    </xf>
    <xf numFmtId="172" fontId="3" fillId="6" borderId="55" xfId="9" applyNumberFormat="1" applyFont="1" applyFill="1" applyBorder="1" applyAlignment="1">
      <alignment horizontal="left" vertical="center" wrapText="1"/>
    </xf>
    <xf numFmtId="172" fontId="3" fillId="2" borderId="55" xfId="9" applyNumberFormat="1" applyFont="1" applyFill="1" applyBorder="1" applyAlignment="1">
      <alignment horizontal="center" vertical="center"/>
    </xf>
    <xf numFmtId="172" fontId="10" fillId="6" borderId="55" xfId="9" applyNumberFormat="1" applyFont="1" applyFill="1" applyBorder="1" applyAlignment="1">
      <alignment horizontal="center" vertical="center"/>
    </xf>
    <xf numFmtId="166" fontId="5" fillId="0" borderId="28" xfId="8" applyFont="1" applyFill="1" applyBorder="1" applyAlignment="1">
      <alignment horizontal="right" vertical="center"/>
    </xf>
    <xf numFmtId="172" fontId="3" fillId="2" borderId="5" xfId="9" applyNumberFormat="1" applyFont="1" applyFill="1" applyBorder="1" applyAlignment="1">
      <alignment horizontal="center" vertical="center"/>
    </xf>
    <xf numFmtId="172" fontId="10" fillId="6" borderId="5" xfId="9" applyNumberFormat="1" applyFont="1" applyFill="1" applyBorder="1" applyAlignment="1">
      <alignment horizontal="center" vertical="center"/>
    </xf>
    <xf numFmtId="166" fontId="10" fillId="0" borderId="5" xfId="8" applyFont="1" applyFill="1" applyBorder="1" applyAlignment="1">
      <alignment horizontal="right" vertical="center"/>
    </xf>
    <xf numFmtId="172" fontId="3" fillId="2" borderId="3" xfId="9" applyNumberFormat="1" applyFont="1" applyFill="1" applyBorder="1" applyAlignment="1">
      <alignment horizontal="center" vertical="center"/>
    </xf>
    <xf numFmtId="166" fontId="10" fillId="0" borderId="3" xfId="8" applyFont="1" applyFill="1" applyBorder="1" applyAlignment="1">
      <alignment horizontal="right" vertical="center"/>
    </xf>
    <xf numFmtId="166" fontId="5" fillId="0" borderId="3" xfId="8" applyFont="1" applyFill="1" applyBorder="1" applyAlignment="1">
      <alignment horizontal="right" vertical="center"/>
    </xf>
    <xf numFmtId="172" fontId="5" fillId="6" borderId="3" xfId="9" applyNumberFormat="1" applyFont="1" applyFill="1" applyBorder="1" applyAlignment="1">
      <alignment horizontal="left" vertical="center" wrapText="1"/>
    </xf>
    <xf numFmtId="173" fontId="5" fillId="0" borderId="15" xfId="9" applyNumberFormat="1" applyFont="1" applyFill="1" applyBorder="1" applyAlignment="1">
      <alignment horizontal="right" vertical="center" wrapText="1"/>
    </xf>
    <xf numFmtId="10" fontId="10" fillId="0" borderId="51" xfId="10" applyNumberFormat="1" applyFont="1" applyFill="1" applyBorder="1" applyAlignment="1">
      <alignment horizontal="right" vertical="center" wrapText="1"/>
    </xf>
    <xf numFmtId="173" fontId="5" fillId="0" borderId="3" xfId="9" applyNumberFormat="1" applyFont="1" applyFill="1" applyBorder="1" applyAlignment="1">
      <alignment horizontal="right" vertical="center"/>
    </xf>
    <xf numFmtId="10" fontId="10" fillId="0" borderId="10" xfId="10" applyNumberFormat="1" applyFont="1" applyFill="1" applyBorder="1" applyAlignment="1">
      <alignment horizontal="right" vertical="center" wrapText="1"/>
    </xf>
    <xf numFmtId="173" fontId="5" fillId="0" borderId="16" xfId="9" applyNumberFormat="1" applyFont="1" applyFill="1" applyBorder="1" applyAlignment="1">
      <alignment horizontal="right" vertical="center"/>
    </xf>
    <xf numFmtId="10" fontId="10" fillId="0" borderId="30" xfId="10" applyNumberFormat="1" applyFont="1" applyFill="1" applyBorder="1" applyAlignment="1">
      <alignment horizontal="right" vertical="center" wrapText="1"/>
    </xf>
    <xf numFmtId="172" fontId="5" fillId="0" borderId="9" xfId="9" applyNumberFormat="1" applyFont="1" applyFill="1" applyBorder="1" applyAlignment="1">
      <alignment horizontal="left" vertical="center" wrapText="1"/>
    </xf>
    <xf numFmtId="172" fontId="10" fillId="0" borderId="5" xfId="9" applyNumberFormat="1" applyFont="1" applyFill="1" applyBorder="1" applyAlignment="1">
      <alignment horizontal="center" vertical="center"/>
    </xf>
    <xf numFmtId="166" fontId="5" fillId="0" borderId="5" xfId="8" applyFont="1" applyFill="1" applyBorder="1" applyAlignment="1">
      <alignment horizontal="right" vertical="center"/>
    </xf>
    <xf numFmtId="173" fontId="5" fillId="0" borderId="5" xfId="9" applyNumberFormat="1" applyFont="1" applyFill="1" applyBorder="1" applyAlignment="1">
      <alignment horizontal="right" vertical="center"/>
    </xf>
    <xf numFmtId="10" fontId="10" fillId="0" borderId="57" xfId="10" applyNumberFormat="1" applyFont="1" applyFill="1" applyBorder="1" applyAlignment="1">
      <alignment horizontal="right" vertical="center" wrapText="1"/>
    </xf>
    <xf numFmtId="173" fontId="5" fillId="0" borderId="5" xfId="9" applyNumberFormat="1" applyFont="1" applyFill="1" applyBorder="1" applyAlignment="1">
      <alignment horizontal="right" vertical="center" wrapText="1"/>
    </xf>
    <xf numFmtId="172" fontId="5" fillId="6" borderId="9" xfId="9" applyNumberFormat="1" applyFont="1" applyFill="1" applyBorder="1" applyAlignment="1">
      <alignment horizontal="left" vertical="center" wrapText="1"/>
    </xf>
    <xf numFmtId="173" fontId="5" fillId="0" borderId="15" xfId="9" applyNumberFormat="1" applyFont="1" applyFill="1" applyBorder="1" applyAlignment="1">
      <alignment horizontal="right" vertical="center"/>
    </xf>
    <xf numFmtId="173" fontId="5" fillId="0" borderId="53" xfId="9" applyNumberFormat="1" applyFont="1" applyFill="1" applyBorder="1" applyAlignment="1">
      <alignment horizontal="right" vertical="center"/>
    </xf>
    <xf numFmtId="10" fontId="10" fillId="0" borderId="17" xfId="10" applyNumberFormat="1" applyFont="1" applyFill="1" applyBorder="1" applyAlignment="1">
      <alignment horizontal="right" vertical="center" wrapText="1"/>
    </xf>
    <xf numFmtId="0" fontId="3" fillId="0" borderId="0" xfId="9" applyFont="1" applyAlignment="1">
      <alignment vertical="center"/>
    </xf>
    <xf numFmtId="169" fontId="11" fillId="6" borderId="40" xfId="1" applyNumberFormat="1" applyFont="1" applyFill="1" applyBorder="1" applyAlignment="1">
      <alignment vertical="center"/>
    </xf>
    <xf numFmtId="169" fontId="5" fillId="6" borderId="0" xfId="1" applyNumberFormat="1" applyFont="1" applyFill="1" applyBorder="1" applyAlignment="1">
      <alignment vertical="center"/>
    </xf>
    <xf numFmtId="169" fontId="11" fillId="6" borderId="40" xfId="1" applyNumberFormat="1" applyFont="1" applyFill="1" applyBorder="1" applyAlignment="1">
      <alignment horizontal="left" vertical="center"/>
    </xf>
    <xf numFmtId="169" fontId="11" fillId="6" borderId="25" xfId="1" applyNumberFormat="1" applyFont="1" applyFill="1" applyBorder="1" applyAlignment="1">
      <alignment horizontal="left" vertical="center"/>
    </xf>
    <xf numFmtId="10" fontId="10" fillId="0" borderId="56" xfId="10" applyNumberFormat="1" applyFont="1" applyFill="1" applyBorder="1" applyAlignment="1">
      <alignment horizontal="right" vertical="center" wrapText="1"/>
    </xf>
    <xf numFmtId="0" fontId="10" fillId="0" borderId="40" xfId="9" applyFont="1" applyBorder="1" applyAlignment="1">
      <alignment vertical="center"/>
    </xf>
    <xf numFmtId="166" fontId="14" fillId="6" borderId="53" xfId="8" applyFont="1" applyFill="1" applyBorder="1" applyAlignment="1">
      <alignment horizontal="center" vertical="center"/>
    </xf>
    <xf numFmtId="10" fontId="14" fillId="6" borderId="56" xfId="10" applyNumberFormat="1" applyFont="1" applyFill="1" applyBorder="1" applyAlignment="1">
      <alignment horizontal="center" vertical="center"/>
    </xf>
    <xf numFmtId="0" fontId="5" fillId="0" borderId="29" xfId="9" applyFont="1" applyFill="1" applyBorder="1" applyAlignment="1">
      <alignment horizontal="left" vertical="center"/>
    </xf>
    <xf numFmtId="0" fontId="3" fillId="0" borderId="7" xfId="2" applyFont="1" applyBorder="1" applyAlignment="1">
      <alignment horizontal="right" vertical="center"/>
    </xf>
    <xf numFmtId="0" fontId="5" fillId="0" borderId="25" xfId="2" applyFont="1" applyBorder="1" applyAlignment="1">
      <alignment horizontal="left" vertical="center"/>
    </xf>
    <xf numFmtId="1" fontId="5" fillId="35" borderId="34" xfId="1" applyNumberFormat="1" applyFont="1" applyFill="1" applyBorder="1" applyAlignment="1">
      <alignment horizontal="center" vertical="center"/>
    </xf>
    <xf numFmtId="0" fontId="10" fillId="35" borderId="14" xfId="9" applyFont="1" applyFill="1" applyBorder="1" applyAlignment="1">
      <alignment horizontal="center" vertical="center"/>
    </xf>
    <xf numFmtId="172" fontId="10" fillId="35" borderId="14" xfId="9" applyNumberFormat="1" applyFont="1" applyFill="1" applyBorder="1" applyAlignment="1">
      <alignment horizontal="right" vertical="center"/>
    </xf>
    <xf numFmtId="166" fontId="10" fillId="35" borderId="14" xfId="8" applyFont="1" applyFill="1" applyBorder="1" applyAlignment="1">
      <alignment horizontal="right" vertical="center"/>
    </xf>
    <xf numFmtId="166" fontId="5" fillId="35" borderId="14" xfId="8" applyFont="1" applyFill="1" applyBorder="1" applyAlignment="1">
      <alignment horizontal="right" vertical="center"/>
    </xf>
    <xf numFmtId="173" fontId="5" fillId="35" borderId="14" xfId="9" applyNumberFormat="1" applyFont="1" applyFill="1" applyBorder="1" applyAlignment="1">
      <alignment horizontal="right" vertical="center"/>
    </xf>
    <xf numFmtId="10" fontId="10" fillId="35" borderId="17" xfId="10" applyNumberFormat="1" applyFont="1" applyFill="1" applyBorder="1" applyAlignment="1">
      <alignment horizontal="right" vertical="center"/>
    </xf>
    <xf numFmtId="0" fontId="5" fillId="35" borderId="40" xfId="9" applyFont="1" applyFill="1" applyBorder="1" applyAlignment="1">
      <alignment horizontal="center" vertical="center" wrapText="1"/>
    </xf>
    <xf numFmtId="0" fontId="5" fillId="35" borderId="40" xfId="9" applyFont="1" applyFill="1" applyBorder="1" applyAlignment="1">
      <alignment horizontal="center" vertical="center"/>
    </xf>
    <xf numFmtId="1" fontId="5" fillId="35" borderId="40" xfId="1" applyNumberFormat="1" applyFont="1" applyFill="1" applyBorder="1" applyAlignment="1">
      <alignment horizontal="center" vertical="center"/>
    </xf>
    <xf numFmtId="0" fontId="5" fillId="35" borderId="25" xfId="9" applyFont="1" applyFill="1" applyBorder="1" applyAlignment="1">
      <alignment horizontal="right" vertical="center" wrapText="1"/>
    </xf>
    <xf numFmtId="10" fontId="5" fillId="35" borderId="17" xfId="9" applyNumberFormat="1" applyFont="1" applyFill="1" applyBorder="1" applyAlignment="1">
      <alignment horizontal="right" vertical="center"/>
    </xf>
    <xf numFmtId="0" fontId="10" fillId="36" borderId="34" xfId="9" applyFont="1" applyFill="1" applyBorder="1" applyAlignment="1">
      <alignment vertical="center"/>
    </xf>
    <xf numFmtId="0" fontId="10" fillId="36" borderId="25" xfId="9" applyFont="1" applyFill="1" applyBorder="1" applyAlignment="1">
      <alignment vertical="center"/>
    </xf>
    <xf numFmtId="0" fontId="5" fillId="36" borderId="24" xfId="9" applyFont="1" applyFill="1" applyBorder="1" applyAlignment="1">
      <alignment horizontal="center" vertical="center"/>
    </xf>
    <xf numFmtId="0" fontId="5" fillId="36" borderId="24" xfId="9" applyFont="1" applyFill="1" applyBorder="1" applyAlignment="1">
      <alignment vertical="center"/>
    </xf>
    <xf numFmtId="0" fontId="9" fillId="36" borderId="24" xfId="9" applyFont="1" applyFill="1" applyBorder="1" applyAlignment="1">
      <alignment vertical="center"/>
    </xf>
    <xf numFmtId="0" fontId="9" fillId="36" borderId="24" xfId="9" applyFont="1" applyFill="1" applyBorder="1" applyAlignment="1">
      <alignment horizontal="right" vertical="center"/>
    </xf>
    <xf numFmtId="166" fontId="5" fillId="0" borderId="55" xfId="8" applyFont="1" applyFill="1" applyBorder="1" applyAlignment="1">
      <alignment horizontal="right" vertical="center"/>
    </xf>
    <xf numFmtId="0" fontId="5" fillId="35" borderId="14" xfId="9" applyFont="1" applyFill="1" applyBorder="1" applyAlignment="1">
      <alignment horizontal="center" vertical="center"/>
    </xf>
    <xf numFmtId="166" fontId="5" fillId="35" borderId="17" xfId="8" applyFont="1" applyFill="1" applyBorder="1" applyAlignment="1">
      <alignment horizontal="right" vertical="center"/>
    </xf>
    <xf numFmtId="173" fontId="5" fillId="35" borderId="58" xfId="9" applyNumberFormat="1" applyFont="1" applyFill="1" applyBorder="1" applyAlignment="1">
      <alignment horizontal="right" vertical="center"/>
    </xf>
    <xf numFmtId="169" fontId="3" fillId="6" borderId="27" xfId="1" applyNumberFormat="1" applyFont="1" applyFill="1" applyBorder="1"/>
    <xf numFmtId="169" fontId="3" fillId="6" borderId="7" xfId="1" applyNumberFormat="1" applyFont="1" applyFill="1" applyBorder="1" applyAlignment="1"/>
    <xf numFmtId="1" fontId="5" fillId="3" borderId="19" xfId="1" applyNumberFormat="1" applyFont="1" applyFill="1" applyBorder="1" applyAlignment="1" applyProtection="1">
      <alignment horizontal="center" vertical="center"/>
      <protection locked="0"/>
    </xf>
    <xf numFmtId="0" fontId="3" fillId="3" borderId="14" xfId="1" applyFont="1" applyFill="1" applyBorder="1" applyAlignment="1" applyProtection="1">
      <alignment horizontal="center" vertical="center"/>
      <protection locked="0"/>
    </xf>
    <xf numFmtId="166" fontId="3" fillId="3" borderId="14" xfId="8" applyFont="1" applyFill="1" applyBorder="1" applyAlignment="1" applyProtection="1">
      <alignment horizontal="center" vertical="center"/>
      <protection locked="0"/>
    </xf>
    <xf numFmtId="166" fontId="5" fillId="3" borderId="14" xfId="8" applyFont="1" applyFill="1" applyBorder="1" applyAlignment="1" applyProtection="1">
      <alignment horizontal="center" vertical="center"/>
      <protection locked="0"/>
    </xf>
    <xf numFmtId="166" fontId="5" fillId="3" borderId="17" xfId="8" applyFont="1" applyFill="1" applyBorder="1" applyAlignment="1" applyProtection="1">
      <alignment horizontal="center" vertical="center"/>
      <protection locked="0"/>
    </xf>
    <xf numFmtId="3" fontId="3" fillId="6" borderId="32" xfId="1" applyNumberFormat="1" applyFont="1" applyFill="1" applyBorder="1" applyAlignment="1">
      <alignment horizontal="center"/>
    </xf>
    <xf numFmtId="3" fontId="3" fillId="6" borderId="33" xfId="1" applyNumberFormat="1" applyFont="1" applyFill="1" applyBorder="1" applyAlignment="1">
      <alignment horizontal="center"/>
    </xf>
    <xf numFmtId="170" fontId="3" fillId="6" borderId="16" xfId="1" applyNumberFormat="1" applyFont="1" applyFill="1" applyBorder="1"/>
    <xf numFmtId="2" fontId="3" fillId="6" borderId="31" xfId="1" applyNumberFormat="1" applyFont="1" applyFill="1" applyBorder="1" applyAlignment="1">
      <alignment horizontal="center"/>
    </xf>
    <xf numFmtId="170" fontId="3" fillId="6" borderId="4" xfId="1" applyNumberFormat="1" applyFont="1" applyFill="1" applyBorder="1"/>
    <xf numFmtId="170" fontId="3" fillId="6" borderId="3" xfId="1" applyNumberFormat="1" applyFont="1" applyFill="1" applyBorder="1"/>
    <xf numFmtId="170" fontId="5" fillId="0" borderId="50" xfId="155" applyNumberFormat="1" applyFont="1" applyBorder="1"/>
    <xf numFmtId="166" fontId="5" fillId="6" borderId="29" xfId="8" applyFont="1" applyFill="1" applyBorder="1" applyAlignment="1">
      <alignment horizontal="left"/>
    </xf>
    <xf numFmtId="166" fontId="5" fillId="6" borderId="29" xfId="8" applyFont="1" applyFill="1" applyBorder="1"/>
    <xf numFmtId="0" fontId="5" fillId="0" borderId="24" xfId="1" applyNumberFormat="1" applyFont="1" applyBorder="1" applyAlignment="1">
      <alignment horizontal="left"/>
    </xf>
    <xf numFmtId="0" fontId="5" fillId="37" borderId="19" xfId="1" applyFont="1" applyFill="1" applyBorder="1"/>
    <xf numFmtId="0" fontId="3" fillId="37" borderId="14" xfId="1" applyFont="1" applyFill="1" applyBorder="1" applyAlignment="1">
      <alignment horizontal="center"/>
    </xf>
    <xf numFmtId="0" fontId="5" fillId="37" borderId="14" xfId="1" applyFont="1" applyFill="1" applyBorder="1"/>
    <xf numFmtId="0" fontId="3" fillId="37" borderId="14" xfId="1" applyFont="1" applyFill="1" applyBorder="1"/>
    <xf numFmtId="166" fontId="3" fillId="37" borderId="14" xfId="8" applyFont="1" applyFill="1" applyBorder="1"/>
    <xf numFmtId="166" fontId="3" fillId="37" borderId="17" xfId="8" applyFont="1" applyFill="1" applyBorder="1"/>
    <xf numFmtId="0" fontId="3" fillId="0" borderId="3" xfId="1" applyFont="1" applyBorder="1" applyAlignment="1">
      <alignment horizontal="left" shrinkToFit="1"/>
    </xf>
    <xf numFmtId="178" fontId="0" fillId="0" borderId="0" xfId="0" applyNumberFormat="1"/>
    <xf numFmtId="177" fontId="3" fillId="0" borderId="0" xfId="8" applyNumberFormat="1" applyFont="1"/>
    <xf numFmtId="177" fontId="3" fillId="0" borderId="10" xfId="8" applyNumberFormat="1" applyFont="1" applyBorder="1"/>
    <xf numFmtId="166" fontId="5" fillId="6" borderId="0" xfId="8" applyFont="1" applyFill="1" applyBorder="1" applyAlignment="1">
      <alignment horizontal="left"/>
    </xf>
    <xf numFmtId="166" fontId="5" fillId="6" borderId="0" xfId="8" applyFont="1" applyFill="1" applyBorder="1"/>
    <xf numFmtId="166" fontId="5" fillId="30" borderId="19" xfId="8" applyFont="1" applyFill="1" applyBorder="1" applyAlignment="1">
      <alignment horizontal="left"/>
    </xf>
    <xf numFmtId="166" fontId="5" fillId="30" borderId="17" xfId="8" applyFont="1" applyFill="1" applyBorder="1"/>
    <xf numFmtId="166" fontId="5" fillId="30" borderId="34" xfId="8" applyFont="1" applyFill="1" applyBorder="1" applyAlignment="1">
      <alignment horizontal="left"/>
    </xf>
    <xf numFmtId="166" fontId="5" fillId="30" borderId="27" xfId="8" applyFont="1" applyFill="1" applyBorder="1"/>
    <xf numFmtId="0" fontId="5" fillId="0" borderId="0" xfId="1" applyFont="1" applyAlignment="1">
      <alignment horizontal="center"/>
    </xf>
    <xf numFmtId="0" fontId="5" fillId="37" borderId="19" xfId="1" applyFont="1" applyFill="1" applyBorder="1" applyAlignment="1">
      <alignment horizontal="center"/>
    </xf>
    <xf numFmtId="4" fontId="3" fillId="6" borderId="0" xfId="1" applyNumberFormat="1" applyFont="1" applyFill="1" applyBorder="1"/>
    <xf numFmtId="49" fontId="5" fillId="0" borderId="0" xfId="1" applyNumberFormat="1" applyFont="1" applyAlignment="1"/>
    <xf numFmtId="49" fontId="5" fillId="0" borderId="0" xfId="1" applyNumberFormat="1" applyFont="1" applyAlignment="1">
      <alignment horizontal="left"/>
    </xf>
    <xf numFmtId="166" fontId="3" fillId="0" borderId="9" xfId="8" applyFont="1" applyBorder="1"/>
    <xf numFmtId="166" fontId="3" fillId="0" borderId="51" xfId="8" applyFont="1" applyBorder="1"/>
    <xf numFmtId="0" fontId="5" fillId="6" borderId="0" xfId="1" applyFont="1" applyFill="1" applyBorder="1" applyAlignment="1">
      <alignment horizontal="center"/>
    </xf>
    <xf numFmtId="166" fontId="3" fillId="0" borderId="59" xfId="8" applyFont="1" applyBorder="1"/>
    <xf numFmtId="49" fontId="5" fillId="37" borderId="19" xfId="1" applyNumberFormat="1" applyFont="1" applyFill="1" applyBorder="1" applyAlignment="1"/>
    <xf numFmtId="49" fontId="5" fillId="37" borderId="14" xfId="1" applyNumberFormat="1" applyFont="1" applyFill="1" applyBorder="1" applyAlignment="1"/>
    <xf numFmtId="49" fontId="5" fillId="37" borderId="17" xfId="1" applyNumberFormat="1" applyFont="1" applyFill="1" applyBorder="1" applyAlignment="1"/>
    <xf numFmtId="49" fontId="5" fillId="0" borderId="29" xfId="1" applyNumberFormat="1" applyFont="1" applyBorder="1" applyAlignment="1"/>
    <xf numFmtId="49" fontId="5" fillId="0" borderId="0" xfId="1" applyNumberFormat="1" applyFont="1" applyBorder="1" applyAlignment="1"/>
    <xf numFmtId="49" fontId="5" fillId="0" borderId="24" xfId="1" applyNumberFormat="1" applyFont="1" applyBorder="1" applyAlignment="1"/>
    <xf numFmtId="166" fontId="3" fillId="0" borderId="0" xfId="8" applyFont="1" applyBorder="1"/>
    <xf numFmtId="0" fontId="3" fillId="6" borderId="3" xfId="1" applyNumberFormat="1" applyFont="1" applyFill="1" applyBorder="1"/>
    <xf numFmtId="4" fontId="3" fillId="6" borderId="3" xfId="1" applyNumberFormat="1" applyFont="1" applyFill="1" applyBorder="1"/>
    <xf numFmtId="44" fontId="3" fillId="6" borderId="3" xfId="1" applyNumberFormat="1" applyFont="1" applyFill="1" applyBorder="1"/>
    <xf numFmtId="170" fontId="3" fillId="6" borderId="15" xfId="1" applyNumberFormat="1" applyFont="1" applyFill="1" applyBorder="1"/>
    <xf numFmtId="0" fontId="3" fillId="0" borderId="3" xfId="0" applyFont="1" applyBorder="1"/>
    <xf numFmtId="0" fontId="3" fillId="0" borderId="9" xfId="1" applyFont="1" applyBorder="1" applyAlignment="1">
      <alignment shrinkToFit="1"/>
    </xf>
    <xf numFmtId="0" fontId="3" fillId="0" borderId="3" xfId="1" applyFont="1" applyBorder="1" applyAlignment="1">
      <alignment shrinkToFit="1"/>
    </xf>
    <xf numFmtId="2" fontId="3" fillId="6" borderId="3" xfId="1" applyNumberFormat="1" applyFont="1" applyFill="1" applyBorder="1"/>
    <xf numFmtId="179" fontId="3" fillId="0" borderId="3" xfId="8" applyNumberFormat="1" applyFont="1" applyBorder="1"/>
    <xf numFmtId="0" fontId="3" fillId="6" borderId="0" xfId="1" applyFont="1" applyFill="1" applyAlignment="1">
      <alignment horizontal="center"/>
    </xf>
    <xf numFmtId="0" fontId="5" fillId="6" borderId="0" xfId="1" applyNumberFormat="1" applyFont="1" applyFill="1" applyAlignment="1">
      <alignment horizontal="center"/>
    </xf>
    <xf numFmtId="166" fontId="5" fillId="6" borderId="0" xfId="8" applyFont="1" applyFill="1" applyAlignment="1">
      <alignment horizontal="center"/>
    </xf>
    <xf numFmtId="0" fontId="3" fillId="6" borderId="0" xfId="0" applyFont="1" applyFill="1"/>
    <xf numFmtId="0" fontId="5" fillId="6" borderId="4" xfId="1" applyFont="1" applyFill="1" applyBorder="1"/>
    <xf numFmtId="2" fontId="3" fillId="6" borderId="4" xfId="1" applyNumberFormat="1" applyFont="1" applyFill="1" applyBorder="1"/>
    <xf numFmtId="166" fontId="3" fillId="6" borderId="4" xfId="8" applyFont="1" applyFill="1" applyBorder="1"/>
    <xf numFmtId="166" fontId="3" fillId="6" borderId="6" xfId="8" applyFont="1" applyFill="1" applyBorder="1"/>
    <xf numFmtId="2" fontId="3" fillId="6" borderId="0" xfId="8" applyNumberFormat="1" applyFont="1" applyFill="1"/>
    <xf numFmtId="0" fontId="3" fillId="6" borderId="3" xfId="1" applyFont="1" applyFill="1" applyBorder="1" applyAlignment="1">
      <alignment horizontal="left"/>
    </xf>
    <xf numFmtId="0" fontId="3" fillId="6" borderId="3" xfId="1" applyFont="1" applyFill="1" applyBorder="1" applyAlignment="1">
      <alignment horizontal="center"/>
    </xf>
    <xf numFmtId="166" fontId="3" fillId="6" borderId="3" xfId="8" applyFont="1" applyFill="1" applyBorder="1"/>
    <xf numFmtId="177" fontId="3" fillId="6" borderId="10" xfId="8" applyNumberFormat="1" applyFont="1" applyFill="1" applyBorder="1"/>
    <xf numFmtId="177" fontId="3" fillId="6" borderId="0" xfId="8" applyNumberFormat="1" applyFont="1" applyFill="1"/>
    <xf numFmtId="0" fontId="3" fillId="6" borderId="16" xfId="1" applyFont="1" applyFill="1" applyBorder="1" applyAlignment="1">
      <alignment horizontal="left"/>
    </xf>
    <xf numFmtId="0" fontId="3" fillId="6" borderId="16" xfId="1" applyFont="1" applyFill="1" applyBorder="1" applyAlignment="1">
      <alignment horizontal="center"/>
    </xf>
    <xf numFmtId="0" fontId="3" fillId="6" borderId="16" xfId="1" applyNumberFormat="1" applyFont="1" applyFill="1" applyBorder="1"/>
    <xf numFmtId="166" fontId="3" fillId="6" borderId="16" xfId="8" applyFont="1" applyFill="1" applyBorder="1"/>
    <xf numFmtId="166" fontId="3" fillId="6" borderId="30" xfId="8" applyFont="1" applyFill="1" applyBorder="1"/>
    <xf numFmtId="166" fontId="3" fillId="6" borderId="0" xfId="8" applyFont="1" applyFill="1"/>
    <xf numFmtId="0" fontId="3" fillId="6" borderId="4" xfId="1" applyNumberFormat="1" applyFont="1" applyFill="1" applyBorder="1"/>
    <xf numFmtId="0" fontId="3" fillId="6" borderId="0" xfId="1" applyFont="1" applyFill="1" applyBorder="1" applyAlignment="1">
      <alignment horizontal="center"/>
    </xf>
    <xf numFmtId="0" fontId="3" fillId="6" borderId="0" xfId="1" applyFont="1" applyFill="1" applyBorder="1" applyAlignment="1">
      <alignment horizontal="left"/>
    </xf>
    <xf numFmtId="4" fontId="3" fillId="6" borderId="7" xfId="1" applyNumberFormat="1" applyFont="1" applyFill="1" applyBorder="1"/>
    <xf numFmtId="166" fontId="5" fillId="6" borderId="25" xfId="8" applyFont="1" applyFill="1" applyBorder="1" applyAlignment="1">
      <alignment horizontal="left"/>
    </xf>
    <xf numFmtId="166" fontId="5" fillId="6" borderId="26" xfId="8" applyFont="1" applyFill="1" applyBorder="1"/>
    <xf numFmtId="166" fontId="5" fillId="6" borderId="50" xfId="8" applyFont="1" applyFill="1" applyBorder="1"/>
    <xf numFmtId="170" fontId="5" fillId="6" borderId="50" xfId="155" applyNumberFormat="1" applyFont="1" applyFill="1" applyBorder="1"/>
    <xf numFmtId="0" fontId="3" fillId="6" borderId="0" xfId="1" applyFont="1" applyFill="1" applyBorder="1"/>
    <xf numFmtId="178" fontId="3" fillId="6" borderId="0" xfId="0" applyNumberFormat="1" applyFont="1" applyFill="1"/>
    <xf numFmtId="177" fontId="3" fillId="6" borderId="3" xfId="8" applyNumberFormat="1" applyFont="1" applyFill="1" applyBorder="1"/>
    <xf numFmtId="177" fontId="3" fillId="0" borderId="3" xfId="8" applyNumberFormat="1" applyFont="1" applyBorder="1"/>
    <xf numFmtId="177" fontId="3" fillId="0" borderId="30" xfId="8" applyNumberFormat="1" applyFont="1" applyBorder="1"/>
    <xf numFmtId="166" fontId="3" fillId="0" borderId="57" xfId="8" applyFont="1" applyBorder="1"/>
    <xf numFmtId="177" fontId="3" fillId="0" borderId="16" xfId="8" applyNumberFormat="1" applyFont="1" applyBorder="1"/>
    <xf numFmtId="166" fontId="3" fillId="0" borderId="23" xfId="8" applyFont="1" applyBorder="1"/>
    <xf numFmtId="166" fontId="3" fillId="0" borderId="21" xfId="8" applyFont="1" applyBorder="1"/>
    <xf numFmtId="177" fontId="3" fillId="0" borderId="57" xfId="8" applyNumberFormat="1" applyFont="1" applyBorder="1"/>
    <xf numFmtId="177" fontId="3" fillId="0" borderId="40" xfId="8" applyNumberFormat="1" applyFont="1" applyBorder="1"/>
    <xf numFmtId="177" fontId="3" fillId="0" borderId="0" xfId="8" applyNumberFormat="1" applyFont="1" applyBorder="1"/>
    <xf numFmtId="0" fontId="0" fillId="0" borderId="0" xfId="0" applyBorder="1"/>
    <xf numFmtId="0" fontId="3" fillId="0" borderId="0" xfId="1" applyFont="1" applyBorder="1" applyAlignment="1">
      <alignment shrinkToFit="1"/>
    </xf>
    <xf numFmtId="166" fontId="3" fillId="0" borderId="40" xfId="8" applyFont="1" applyBorder="1"/>
    <xf numFmtId="177" fontId="3" fillId="0" borderId="15" xfId="8" applyNumberFormat="1" applyFont="1" applyBorder="1"/>
    <xf numFmtId="177" fontId="3" fillId="0" borderId="37" xfId="8" applyNumberFormat="1" applyFont="1" applyBorder="1"/>
    <xf numFmtId="177" fontId="3" fillId="0" borderId="24" xfId="8" applyNumberFormat="1" applyFont="1" applyBorder="1"/>
    <xf numFmtId="177" fontId="5" fillId="0" borderId="24" xfId="8" applyNumberFormat="1" applyFont="1" applyBorder="1"/>
    <xf numFmtId="177" fontId="3" fillId="0" borderId="51" xfId="8" applyNumberFormat="1" applyFont="1" applyBorder="1"/>
    <xf numFmtId="166" fontId="45" fillId="0" borderId="0" xfId="8" applyFont="1"/>
    <xf numFmtId="166" fontId="3" fillId="0" borderId="61" xfId="8" applyFont="1" applyBorder="1"/>
    <xf numFmtId="0" fontId="3" fillId="0" borderId="40" xfId="1" applyFont="1" applyBorder="1" applyAlignment="1">
      <alignment horizontal="center"/>
    </xf>
    <xf numFmtId="0" fontId="3" fillId="0" borderId="4" xfId="1" applyFont="1" applyBorder="1" applyAlignment="1">
      <alignment horizontal="center"/>
    </xf>
    <xf numFmtId="177" fontId="3" fillId="0" borderId="2" xfId="8" applyNumberFormat="1" applyFont="1" applyBorder="1"/>
    <xf numFmtId="166" fontId="3" fillId="0" borderId="63" xfId="8" applyFont="1" applyBorder="1"/>
    <xf numFmtId="177" fontId="3" fillId="6" borderId="0" xfId="8" applyNumberFormat="1" applyFont="1" applyFill="1" applyBorder="1"/>
    <xf numFmtId="2" fontId="3" fillId="30" borderId="19" xfId="1" applyNumberFormat="1" applyFont="1" applyFill="1" applyBorder="1"/>
    <xf numFmtId="2" fontId="3" fillId="30" borderId="17" xfId="1" applyNumberFormat="1" applyFont="1" applyFill="1" applyBorder="1"/>
    <xf numFmtId="2" fontId="3" fillId="6" borderId="40" xfId="1" applyNumberFormat="1" applyFont="1" applyFill="1" applyBorder="1"/>
    <xf numFmtId="170" fontId="3" fillId="6" borderId="12" xfId="1" applyNumberFormat="1" applyFont="1" applyFill="1" applyBorder="1"/>
    <xf numFmtId="177" fontId="3" fillId="0" borderId="11" xfId="8" applyNumberFormat="1" applyFont="1" applyBorder="1"/>
    <xf numFmtId="0" fontId="0" fillId="0" borderId="5" xfId="0" applyBorder="1"/>
    <xf numFmtId="0" fontId="13" fillId="0" borderId="3" xfId="0" applyFont="1" applyBorder="1" applyAlignment="1">
      <alignment horizontal="left" vertical="center"/>
    </xf>
    <xf numFmtId="0" fontId="3" fillId="6" borderId="27" xfId="1" applyNumberFormat="1" applyFont="1" applyFill="1" applyBorder="1"/>
    <xf numFmtId="2" fontId="3" fillId="6" borderId="0" xfId="1" applyNumberFormat="1" applyFont="1" applyFill="1" applyBorder="1"/>
    <xf numFmtId="180" fontId="3" fillId="6" borderId="3" xfId="1" applyNumberFormat="1" applyFont="1" applyFill="1" applyBorder="1"/>
    <xf numFmtId="176" fontId="3" fillId="0" borderId="52" xfId="8" applyNumberFormat="1" applyFont="1" applyBorder="1"/>
    <xf numFmtId="177" fontId="3" fillId="6" borderId="3" xfId="1" applyNumberFormat="1" applyFont="1" applyFill="1" applyBorder="1"/>
    <xf numFmtId="181" fontId="3" fillId="0" borderId="3" xfId="1" applyNumberFormat="1" applyFont="1" applyBorder="1" applyAlignment="1">
      <alignment shrinkToFit="1"/>
    </xf>
    <xf numFmtId="1" fontId="5" fillId="38" borderId="40" xfId="1" applyNumberFormat="1" applyFont="1" applyFill="1" applyBorder="1" applyAlignment="1">
      <alignment horizontal="center" vertical="center"/>
    </xf>
    <xf numFmtId="0" fontId="10" fillId="38" borderId="14" xfId="9" applyFont="1" applyFill="1" applyBorder="1" applyAlignment="1">
      <alignment horizontal="center" vertical="center"/>
    </xf>
    <xf numFmtId="172" fontId="10" fillId="38" borderId="14" xfId="9" applyNumberFormat="1" applyFont="1" applyFill="1" applyBorder="1" applyAlignment="1">
      <alignment horizontal="right" vertical="center"/>
    </xf>
    <xf numFmtId="173" fontId="5" fillId="38" borderId="14" xfId="9" applyNumberFormat="1" applyFont="1" applyFill="1" applyBorder="1" applyAlignment="1">
      <alignment horizontal="right" vertical="center"/>
    </xf>
    <xf numFmtId="10" fontId="5" fillId="38" borderId="17" xfId="9" applyNumberFormat="1" applyFont="1" applyFill="1" applyBorder="1" applyAlignment="1">
      <alignment horizontal="right" vertical="center"/>
    </xf>
    <xf numFmtId="166" fontId="3" fillId="5" borderId="10" xfId="8" applyFont="1" applyFill="1" applyBorder="1"/>
    <xf numFmtId="166" fontId="3" fillId="5" borderId="30" xfId="8" applyFont="1" applyFill="1" applyBorder="1"/>
    <xf numFmtId="177" fontId="3" fillId="5" borderId="10" xfId="8" applyNumberFormat="1" applyFont="1" applyFill="1" applyBorder="1"/>
    <xf numFmtId="177" fontId="3" fillId="5" borderId="30" xfId="8" applyNumberFormat="1" applyFont="1" applyFill="1" applyBorder="1"/>
    <xf numFmtId="177" fontId="3" fillId="5" borderId="3" xfId="8" applyNumberFormat="1" applyFont="1" applyFill="1" applyBorder="1"/>
    <xf numFmtId="177" fontId="3" fillId="5" borderId="60" xfId="8" applyNumberFormat="1" applyFont="1" applyFill="1" applyBorder="1"/>
    <xf numFmtId="166" fontId="35" fillId="0" borderId="0" xfId="8" applyFont="1"/>
    <xf numFmtId="177" fontId="3" fillId="5" borderId="57" xfId="8" applyNumberFormat="1" applyFont="1" applyFill="1" applyBorder="1"/>
    <xf numFmtId="177" fontId="3" fillId="5" borderId="21" xfId="8" applyNumberFormat="1" applyFont="1" applyFill="1" applyBorder="1"/>
    <xf numFmtId="177" fontId="3" fillId="5" borderId="62" xfId="8" applyNumberFormat="1" applyFont="1" applyFill="1" applyBorder="1"/>
    <xf numFmtId="176" fontId="3" fillId="5" borderId="57" xfId="8" applyNumberFormat="1" applyFont="1" applyFill="1" applyBorder="1"/>
    <xf numFmtId="182" fontId="47" fillId="0" borderId="0" xfId="0" applyNumberFormat="1" applyFont="1" applyAlignment="1">
      <alignment horizontal="right" vertical="center"/>
    </xf>
    <xf numFmtId="182" fontId="47" fillId="40" borderId="0" xfId="0" applyNumberFormat="1" applyFont="1" applyFill="1" applyAlignment="1">
      <alignment horizontal="right" vertical="center"/>
    </xf>
    <xf numFmtId="0" fontId="47" fillId="0" borderId="0" xfId="0" applyFont="1" applyFill="1" applyBorder="1"/>
    <xf numFmtId="10" fontId="47" fillId="0" borderId="0" xfId="0" applyNumberFormat="1" applyFont="1" applyFill="1" applyAlignment="1"/>
    <xf numFmtId="10" fontId="47" fillId="0" borderId="0" xfId="0" applyNumberFormat="1" applyFont="1" applyFill="1"/>
    <xf numFmtId="0" fontId="47" fillId="0" borderId="0" xfId="0" applyFont="1" applyFill="1" applyBorder="1" applyAlignment="1"/>
    <xf numFmtId="0" fontId="47" fillId="0" borderId="0" xfId="0" applyFont="1" applyFill="1"/>
    <xf numFmtId="0" fontId="3" fillId="41" borderId="0" xfId="1" applyFont="1" applyFill="1" applyAlignment="1">
      <alignment horizontal="center"/>
    </xf>
    <xf numFmtId="0" fontId="3" fillId="41" borderId="0" xfId="1" applyFont="1" applyFill="1" applyBorder="1" applyAlignment="1">
      <alignment horizontal="center"/>
    </xf>
    <xf numFmtId="0" fontId="3" fillId="41" borderId="0" xfId="1" applyFont="1" applyFill="1" applyBorder="1" applyAlignment="1">
      <alignment horizontal="left"/>
    </xf>
    <xf numFmtId="0" fontId="3" fillId="41" borderId="7" xfId="1" applyNumberFormat="1" applyFont="1" applyFill="1" applyBorder="1"/>
    <xf numFmtId="166" fontId="5" fillId="41" borderId="25" xfId="8" applyFont="1" applyFill="1" applyBorder="1" applyAlignment="1">
      <alignment horizontal="left"/>
    </xf>
    <xf numFmtId="166" fontId="5" fillId="41" borderId="26" xfId="8" applyFont="1" applyFill="1" applyBorder="1"/>
    <xf numFmtId="166" fontId="5" fillId="41" borderId="50" xfId="8" applyFont="1" applyFill="1" applyBorder="1"/>
    <xf numFmtId="0" fontId="0" fillId="41" borderId="0" xfId="0" applyFill="1"/>
    <xf numFmtId="166" fontId="5" fillId="0" borderId="40" xfId="8" applyFont="1" applyBorder="1" applyAlignment="1">
      <alignment horizontal="left"/>
    </xf>
    <xf numFmtId="166" fontId="5" fillId="0" borderId="7" xfId="8" applyFont="1" applyBorder="1"/>
    <xf numFmtId="182" fontId="5" fillId="41" borderId="50" xfId="10" applyNumberFormat="1" applyFont="1" applyFill="1" applyBorder="1"/>
    <xf numFmtId="166" fontId="5" fillId="6" borderId="19" xfId="8" applyFont="1" applyFill="1" applyBorder="1" applyAlignment="1">
      <alignment horizontal="left"/>
    </xf>
    <xf numFmtId="166" fontId="5" fillId="0" borderId="17" xfId="8" applyFont="1" applyBorder="1"/>
    <xf numFmtId="0" fontId="35" fillId="0" borderId="0" xfId="0" applyFont="1"/>
    <xf numFmtId="166" fontId="5" fillId="39" borderId="50" xfId="8" applyFont="1" applyFill="1" applyBorder="1"/>
    <xf numFmtId="0" fontId="5" fillId="6" borderId="0" xfId="4" applyFont="1" applyFill="1" applyBorder="1" applyAlignment="1">
      <alignment vertical="center"/>
    </xf>
    <xf numFmtId="166" fontId="10" fillId="41" borderId="2" xfId="8" applyFont="1" applyFill="1" applyBorder="1" applyAlignment="1">
      <alignment horizontal="right" vertical="center"/>
    </xf>
    <xf numFmtId="166" fontId="3" fillId="41" borderId="2" xfId="8" applyFont="1" applyFill="1" applyBorder="1" applyAlignment="1">
      <alignment horizontal="right" vertical="center"/>
    </xf>
    <xf numFmtId="166" fontId="10" fillId="41" borderId="1" xfId="8" applyFont="1" applyFill="1" applyBorder="1" applyAlignment="1">
      <alignment horizontal="right" vertical="center"/>
    </xf>
    <xf numFmtId="166" fontId="10" fillId="41" borderId="3" xfId="8" applyFont="1" applyFill="1" applyBorder="1" applyAlignment="1">
      <alignment horizontal="right" vertical="center"/>
    </xf>
    <xf numFmtId="166" fontId="3" fillId="41" borderId="3" xfId="8" applyFont="1" applyFill="1" applyBorder="1" applyAlignment="1">
      <alignment horizontal="right" vertical="center"/>
    </xf>
    <xf numFmtId="0" fontId="10" fillId="0" borderId="0" xfId="9" applyFont="1" applyBorder="1" applyAlignment="1">
      <alignment horizontal="right" vertical="center"/>
    </xf>
    <xf numFmtId="166" fontId="10" fillId="0" borderId="0" xfId="8" applyFont="1" applyBorder="1" applyAlignment="1">
      <alignment horizontal="right" vertical="center"/>
    </xf>
    <xf numFmtId="173" fontId="10" fillId="0" borderId="0" xfId="9" applyNumberFormat="1" applyFont="1" applyBorder="1" applyAlignment="1">
      <alignment vertical="center"/>
    </xf>
    <xf numFmtId="9" fontId="10" fillId="0" borderId="0" xfId="10" applyFont="1" applyBorder="1" applyAlignment="1">
      <alignment horizontal="right" vertical="center"/>
    </xf>
    <xf numFmtId="173" fontId="44" fillId="36" borderId="0" xfId="8" applyNumberFormat="1" applyFont="1" applyFill="1" applyBorder="1" applyAlignment="1">
      <alignment vertical="center"/>
    </xf>
    <xf numFmtId="166" fontId="10" fillId="41" borderId="55" xfId="8" applyFont="1" applyFill="1" applyBorder="1" applyAlignment="1">
      <alignment horizontal="right" vertical="center"/>
    </xf>
    <xf numFmtId="166" fontId="5" fillId="0" borderId="0" xfId="8" applyFont="1" applyBorder="1" applyAlignment="1">
      <alignment horizontal="right" vertical="center"/>
    </xf>
    <xf numFmtId="169" fontId="11" fillId="41" borderId="25" xfId="1" applyNumberFormat="1" applyFont="1" applyFill="1" applyBorder="1" applyAlignment="1">
      <alignment horizontal="left" vertical="center"/>
    </xf>
    <xf numFmtId="169" fontId="5" fillId="41" borderId="24" xfId="1" applyNumberFormat="1" applyFont="1" applyFill="1" applyBorder="1" applyAlignment="1">
      <alignment horizontal="center" vertical="center"/>
    </xf>
    <xf numFmtId="169" fontId="5" fillId="41" borderId="24" xfId="1" applyNumberFormat="1" applyFont="1" applyFill="1" applyBorder="1" applyAlignment="1">
      <alignment vertical="center"/>
    </xf>
    <xf numFmtId="17" fontId="5" fillId="41" borderId="25" xfId="4" applyNumberFormat="1" applyFont="1" applyFill="1" applyBorder="1" applyAlignment="1">
      <alignment vertical="center"/>
    </xf>
    <xf numFmtId="0" fontId="5" fillId="41" borderId="24" xfId="4" applyFont="1" applyFill="1" applyBorder="1" applyAlignment="1">
      <alignment vertical="center"/>
    </xf>
    <xf numFmtId="0" fontId="5" fillId="41" borderId="24" xfId="4" applyFont="1" applyFill="1" applyBorder="1" applyAlignment="1">
      <alignment horizontal="left" vertical="center"/>
    </xf>
    <xf numFmtId="0" fontId="5" fillId="41" borderId="24" xfId="4" applyFont="1" applyFill="1" applyBorder="1" applyAlignment="1">
      <alignment horizontal="center" vertical="center"/>
    </xf>
    <xf numFmtId="169" fontId="3" fillId="41" borderId="24" xfId="1" applyNumberFormat="1" applyFont="1" applyFill="1" applyBorder="1" applyAlignment="1"/>
    <xf numFmtId="169" fontId="3" fillId="41" borderId="26" xfId="1" applyNumberFormat="1" applyFont="1" applyFill="1" applyBorder="1" applyAlignment="1"/>
    <xf numFmtId="169" fontId="10" fillId="41" borderId="24" xfId="1" applyNumberFormat="1" applyFont="1" applyFill="1" applyBorder="1"/>
    <xf numFmtId="169" fontId="3" fillId="41" borderId="0" xfId="1" applyNumberFormat="1" applyFont="1" applyFill="1" applyBorder="1"/>
    <xf numFmtId="169" fontId="10" fillId="41" borderId="26" xfId="1" applyNumberFormat="1" applyFont="1" applyFill="1" applyBorder="1"/>
    <xf numFmtId="9" fontId="14" fillId="6" borderId="53" xfId="10" applyFont="1" applyFill="1" applyBorder="1" applyAlignment="1">
      <alignment horizontal="center" vertical="center"/>
    </xf>
    <xf numFmtId="10" fontId="14" fillId="6" borderId="53" xfId="10" applyNumberFormat="1" applyFont="1" applyFill="1" applyBorder="1" applyAlignment="1">
      <alignment horizontal="center" vertical="center"/>
    </xf>
    <xf numFmtId="10" fontId="14" fillId="6" borderId="23" xfId="10" applyNumberFormat="1" applyFont="1" applyFill="1" applyBorder="1" applyAlignment="1">
      <alignment horizontal="center" vertical="center"/>
    </xf>
    <xf numFmtId="17" fontId="5" fillId="6" borderId="25" xfId="4" applyNumberFormat="1" applyFont="1" applyFill="1" applyBorder="1" applyAlignment="1">
      <alignment vertical="center"/>
    </xf>
    <xf numFmtId="166" fontId="0" fillId="0" borderId="0" xfId="0" applyNumberFormat="1"/>
    <xf numFmtId="166" fontId="3" fillId="6" borderId="10" xfId="8" applyFont="1" applyFill="1" applyBorder="1"/>
    <xf numFmtId="166" fontId="3" fillId="6" borderId="57" xfId="8" applyFont="1" applyFill="1" applyBorder="1"/>
    <xf numFmtId="176" fontId="5" fillId="6" borderId="50" xfId="107" applyNumberFormat="1" applyFont="1" applyFill="1" applyBorder="1"/>
    <xf numFmtId="166" fontId="48" fillId="0" borderId="17" xfId="8" applyFont="1" applyBorder="1"/>
    <xf numFmtId="44" fontId="48" fillId="0" borderId="50" xfId="107" applyFont="1" applyBorder="1"/>
    <xf numFmtId="0" fontId="0" fillId="6" borderId="0" xfId="0" applyFill="1"/>
    <xf numFmtId="0" fontId="3" fillId="0" borderId="40" xfId="1" applyFont="1" applyBorder="1" applyAlignment="1">
      <alignment shrinkToFit="1"/>
    </xf>
    <xf numFmtId="0" fontId="3" fillId="4" borderId="19" xfId="0" applyFont="1" applyFill="1" applyBorder="1" applyAlignment="1">
      <alignment vertical="center" wrapText="1"/>
    </xf>
    <xf numFmtId="0" fontId="3" fillId="4" borderId="14" xfId="0" applyFont="1" applyFill="1" applyBorder="1" applyAlignment="1">
      <alignment vertical="center" wrapText="1"/>
    </xf>
    <xf numFmtId="169" fontId="5" fillId="31" borderId="19" xfId="1" applyNumberFormat="1" applyFont="1" applyFill="1" applyBorder="1" applyAlignment="1">
      <alignment horizontal="center" vertical="center" wrapText="1"/>
    </xf>
    <xf numFmtId="169" fontId="5" fillId="31" borderId="14" xfId="1" applyNumberFormat="1" applyFont="1" applyFill="1" applyBorder="1" applyAlignment="1">
      <alignment horizontal="center" vertical="center" wrapText="1"/>
    </xf>
    <xf numFmtId="169" fontId="5" fillId="31" borderId="17" xfId="1" applyNumberFormat="1" applyFont="1" applyFill="1" applyBorder="1" applyAlignment="1">
      <alignment horizontal="center" vertical="center" wrapText="1"/>
    </xf>
    <xf numFmtId="3" fontId="36" fillId="0" borderId="24" xfId="1" applyNumberFormat="1" applyFont="1" applyBorder="1" applyAlignment="1">
      <alignment horizontal="center" vertical="center"/>
    </xf>
    <xf numFmtId="0" fontId="35" fillId="0" borderId="0" xfId="9" applyFont="1" applyFill="1" applyAlignment="1">
      <alignment horizontal="left" vertical="top" wrapText="1"/>
    </xf>
    <xf numFmtId="0" fontId="5" fillId="30" borderId="19" xfId="1" applyFont="1" applyFill="1" applyBorder="1" applyAlignment="1">
      <alignment horizontal="center" vertical="center"/>
    </xf>
    <xf numFmtId="0" fontId="5" fillId="30" borderId="14" xfId="1" applyFont="1" applyFill="1" applyBorder="1" applyAlignment="1">
      <alignment horizontal="center" vertical="center"/>
    </xf>
    <xf numFmtId="0" fontId="5" fillId="30" borderId="17" xfId="1" applyFont="1" applyFill="1" applyBorder="1" applyAlignment="1">
      <alignment horizontal="center" vertical="center"/>
    </xf>
    <xf numFmtId="0" fontId="5" fillId="3" borderId="37" xfId="9" applyFont="1" applyFill="1" applyBorder="1" applyAlignment="1">
      <alignment horizontal="center" vertical="center" wrapText="1"/>
    </xf>
    <xf numFmtId="0" fontId="5" fillId="3" borderId="32" xfId="9" applyFont="1" applyFill="1" applyBorder="1" applyAlignment="1">
      <alignment horizontal="center" vertical="center" wrapText="1"/>
    </xf>
    <xf numFmtId="0" fontId="5" fillId="3" borderId="33" xfId="9" applyFont="1" applyFill="1" applyBorder="1" applyAlignment="1">
      <alignment horizontal="center" vertical="center" wrapText="1"/>
    </xf>
    <xf numFmtId="0" fontId="5" fillId="35" borderId="14" xfId="9" applyFont="1" applyFill="1" applyBorder="1" applyAlignment="1">
      <alignment horizontal="left" vertical="center"/>
    </xf>
    <xf numFmtId="173" fontId="5" fillId="3" borderId="3" xfId="9" applyNumberFormat="1" applyFont="1" applyFill="1" applyBorder="1" applyAlignment="1">
      <alignment horizontal="center" vertical="center" wrapText="1"/>
    </xf>
    <xf numFmtId="173" fontId="5" fillId="3" borderId="16" xfId="9" applyNumberFormat="1" applyFont="1" applyFill="1" applyBorder="1" applyAlignment="1">
      <alignment horizontal="center" vertical="center" wrapText="1"/>
    </xf>
    <xf numFmtId="166" fontId="5" fillId="3" borderId="3" xfId="8" applyFont="1" applyFill="1" applyBorder="1" applyAlignment="1">
      <alignment horizontal="center" vertical="center" wrapText="1"/>
    </xf>
    <xf numFmtId="166" fontId="5" fillId="3" borderId="16" xfId="8" applyFont="1" applyFill="1" applyBorder="1" applyAlignment="1">
      <alignment horizontal="center" vertical="center" wrapText="1"/>
    </xf>
    <xf numFmtId="0" fontId="5" fillId="36" borderId="29" xfId="9" applyFont="1" applyFill="1" applyBorder="1" applyAlignment="1">
      <alignment horizontal="left" vertical="center"/>
    </xf>
    <xf numFmtId="172" fontId="5" fillId="3" borderId="3" xfId="9" applyNumberFormat="1" applyFont="1" applyFill="1" applyBorder="1" applyAlignment="1">
      <alignment horizontal="center" vertical="center" wrapText="1"/>
    </xf>
    <xf numFmtId="172" fontId="5" fillId="3" borderId="16" xfId="9" applyNumberFormat="1" applyFont="1" applyFill="1" applyBorder="1" applyAlignment="1">
      <alignment horizontal="center" vertical="center" wrapText="1"/>
    </xf>
    <xf numFmtId="0" fontId="5" fillId="3" borderId="15" xfId="9" applyFont="1" applyFill="1" applyBorder="1" applyAlignment="1">
      <alignment horizontal="center" vertical="center" wrapText="1"/>
    </xf>
    <xf numFmtId="0" fontId="5" fillId="3" borderId="3" xfId="9" applyFont="1" applyFill="1" applyBorder="1" applyAlignment="1">
      <alignment horizontal="center" vertical="center" wrapText="1"/>
    </xf>
    <xf numFmtId="0" fontId="5" fillId="3" borderId="16" xfId="9" applyFont="1" applyFill="1" applyBorder="1" applyAlignment="1">
      <alignment horizontal="center" vertical="center" wrapText="1"/>
    </xf>
    <xf numFmtId="172" fontId="5" fillId="3" borderId="15" xfId="9" applyNumberFormat="1" applyFont="1" applyFill="1" applyBorder="1" applyAlignment="1">
      <alignment horizontal="center" vertical="center"/>
    </xf>
    <xf numFmtId="0" fontId="12" fillId="0" borderId="19" xfId="9" applyFont="1" applyFill="1" applyBorder="1" applyAlignment="1">
      <alignment horizontal="center" vertical="center" wrapText="1"/>
    </xf>
    <xf numFmtId="0" fontId="12" fillId="0" borderId="14" xfId="9" applyFont="1" applyFill="1" applyBorder="1" applyAlignment="1">
      <alignment horizontal="center" vertical="center" wrapText="1"/>
    </xf>
    <xf numFmtId="0" fontId="12" fillId="0" borderId="17" xfId="9" applyFont="1" applyFill="1" applyBorder="1" applyAlignment="1">
      <alignment horizontal="center" vertical="center" wrapText="1"/>
    </xf>
    <xf numFmtId="9" fontId="5" fillId="3" borderId="20" xfId="10" applyFont="1" applyFill="1" applyBorder="1" applyAlignment="1">
      <alignment horizontal="center" vertical="center" wrapText="1"/>
    </xf>
    <xf numFmtId="9" fontId="5" fillId="3" borderId="13" xfId="10" applyFont="1" applyFill="1" applyBorder="1" applyAlignment="1">
      <alignment horizontal="center" vertical="center" wrapText="1"/>
    </xf>
    <xf numFmtId="9" fontId="5" fillId="3" borderId="21" xfId="10" applyFont="1" applyFill="1" applyBorder="1" applyAlignment="1">
      <alignment horizontal="center" vertical="center" wrapText="1"/>
    </xf>
    <xf numFmtId="0" fontId="5" fillId="3" borderId="15" xfId="9" applyFont="1" applyFill="1" applyBorder="1" applyAlignment="1">
      <alignment horizontal="center" vertical="center"/>
    </xf>
    <xf numFmtId="0" fontId="5" fillId="38" borderId="14" xfId="9" applyFont="1" applyFill="1" applyBorder="1" applyAlignment="1">
      <alignment horizontal="left" vertical="center"/>
    </xf>
    <xf numFmtId="173" fontId="44" fillId="36" borderId="29" xfId="8" applyNumberFormat="1" applyFont="1" applyFill="1" applyBorder="1" applyAlignment="1">
      <alignment horizontal="center" vertical="center"/>
    </xf>
    <xf numFmtId="173" fontId="44" fillId="36" borderId="27" xfId="8" applyNumberFormat="1" applyFont="1" applyFill="1" applyBorder="1" applyAlignment="1">
      <alignment horizontal="center" vertical="center"/>
    </xf>
    <xf numFmtId="173" fontId="44" fillId="36" borderId="24" xfId="8" applyNumberFormat="1" applyFont="1" applyFill="1" applyBorder="1" applyAlignment="1">
      <alignment horizontal="center" vertical="center"/>
    </xf>
    <xf numFmtId="173" fontId="44" fillId="36" borderId="26" xfId="8" applyNumberFormat="1" applyFont="1" applyFill="1" applyBorder="1" applyAlignment="1">
      <alignment horizontal="center" vertical="center"/>
    </xf>
    <xf numFmtId="0" fontId="13" fillId="0" borderId="3" xfId="0" applyFont="1" applyBorder="1" applyAlignment="1">
      <alignment horizontal="left" vertical="center"/>
    </xf>
    <xf numFmtId="0" fontId="13" fillId="0" borderId="3" xfId="0" applyFont="1" applyBorder="1" applyAlignment="1">
      <alignment horizontal="center" vertical="center"/>
    </xf>
    <xf numFmtId="0" fontId="5" fillId="0" borderId="0" xfId="0" applyFont="1" applyAlignment="1">
      <alignment horizontal="left" vertical="center"/>
    </xf>
    <xf numFmtId="0" fontId="0" fillId="0" borderId="0" xfId="0" applyAlignment="1">
      <alignment horizontal="center"/>
    </xf>
    <xf numFmtId="0" fontId="46" fillId="0" borderId="9" xfId="0" applyFont="1" applyBorder="1" applyAlignment="1">
      <alignment horizontal="center" vertical="center"/>
    </xf>
    <xf numFmtId="0" fontId="46" fillId="0" borderId="5" xfId="0" applyFont="1" applyBorder="1" applyAlignment="1">
      <alignment horizontal="center" vertical="center"/>
    </xf>
    <xf numFmtId="0" fontId="46" fillId="0" borderId="52" xfId="0" applyFont="1" applyBorder="1" applyAlignment="1">
      <alignment horizontal="center" vertical="center"/>
    </xf>
    <xf numFmtId="49" fontId="5" fillId="0" borderId="0" xfId="1" applyNumberFormat="1" applyFont="1" applyAlignment="1">
      <alignment horizontal="left"/>
    </xf>
    <xf numFmtId="0" fontId="5" fillId="0" borderId="0" xfId="1" applyFont="1" applyBorder="1" applyAlignment="1">
      <alignment horizontal="left"/>
    </xf>
    <xf numFmtId="0" fontId="5" fillId="0" borderId="0" xfId="1" applyNumberFormat="1" applyFont="1" applyAlignment="1">
      <alignment horizontal="left"/>
    </xf>
    <xf numFmtId="0" fontId="5" fillId="0" borderId="29" xfId="1" applyFont="1" applyBorder="1" applyAlignment="1">
      <alignment horizontal="left"/>
    </xf>
    <xf numFmtId="0" fontId="5" fillId="0" borderId="0" xfId="1" applyFont="1" applyAlignment="1">
      <alignment horizontal="left"/>
    </xf>
    <xf numFmtId="0" fontId="3" fillId="41" borderId="19" xfId="1" applyFont="1" applyFill="1" applyBorder="1" applyAlignment="1">
      <alignment horizontal="center" shrinkToFit="1"/>
    </xf>
    <xf numFmtId="0" fontId="3" fillId="41" borderId="14" xfId="1" applyFont="1" applyFill="1" applyBorder="1" applyAlignment="1">
      <alignment horizontal="center" shrinkToFit="1"/>
    </xf>
    <xf numFmtId="0" fontId="3" fillId="41" borderId="17" xfId="1" applyFont="1" applyFill="1" applyBorder="1" applyAlignment="1">
      <alignment horizontal="center" shrinkToFit="1"/>
    </xf>
    <xf numFmtId="17" fontId="5" fillId="41" borderId="25" xfId="4" applyNumberFormat="1" applyFont="1" applyFill="1" applyBorder="1" applyAlignment="1">
      <alignment horizontal="center" vertical="center"/>
    </xf>
    <xf numFmtId="17" fontId="5" fillId="41" borderId="24" xfId="4" applyNumberFormat="1" applyFont="1" applyFill="1" applyBorder="1" applyAlignment="1">
      <alignment horizontal="center" vertical="center"/>
    </xf>
    <xf numFmtId="0" fontId="5" fillId="6" borderId="0" xfId="1" applyFont="1" applyFill="1" applyBorder="1" applyAlignment="1">
      <alignment horizontal="left"/>
    </xf>
    <xf numFmtId="166" fontId="5" fillId="3" borderId="4" xfId="8" applyFont="1" applyFill="1" applyBorder="1" applyAlignment="1">
      <alignment horizontal="center"/>
    </xf>
    <xf numFmtId="166" fontId="3" fillId="3" borderId="6" xfId="8" applyFont="1" applyFill="1" applyBorder="1" applyAlignment="1"/>
    <xf numFmtId="0" fontId="5" fillId="3" borderId="14" xfId="1" applyFont="1" applyFill="1" applyBorder="1" applyAlignment="1" applyProtection="1">
      <alignment horizontal="left" vertical="center"/>
      <protection locked="0"/>
    </xf>
    <xf numFmtId="0" fontId="5" fillId="6" borderId="0" xfId="1" applyFont="1" applyFill="1" applyAlignment="1">
      <alignment horizontal="left"/>
    </xf>
    <xf numFmtId="0" fontId="5" fillId="37" borderId="19" xfId="1" applyFont="1" applyFill="1" applyBorder="1" applyAlignment="1">
      <alignment horizontal="left"/>
    </xf>
    <xf numFmtId="0" fontId="5" fillId="37" borderId="14" xfId="1" applyFont="1" applyFill="1" applyBorder="1" applyAlignment="1">
      <alignment horizontal="left"/>
    </xf>
    <xf numFmtId="0" fontId="5" fillId="37" borderId="17" xfId="1" applyFont="1" applyFill="1" applyBorder="1" applyAlignment="1">
      <alignment horizontal="left"/>
    </xf>
    <xf numFmtId="0" fontId="5" fillId="3" borderId="39" xfId="1" applyFont="1" applyFill="1" applyBorder="1" applyAlignment="1">
      <alignment horizontal="center" vertical="center"/>
    </xf>
    <xf numFmtId="0" fontId="5" fillId="3" borderId="36" xfId="1" applyFont="1" applyFill="1" applyBorder="1" applyAlignment="1">
      <alignment horizontal="center" vertical="center"/>
    </xf>
    <xf numFmtId="0" fontId="5" fillId="3" borderId="22" xfId="1" applyFont="1" applyFill="1" applyBorder="1" applyAlignment="1">
      <alignment horizontal="center" vertical="center"/>
    </xf>
    <xf numFmtId="0" fontId="5" fillId="3" borderId="23" xfId="1" applyFont="1" applyFill="1" applyBorder="1" applyAlignment="1">
      <alignment horizontal="center" vertical="center"/>
    </xf>
    <xf numFmtId="0" fontId="5" fillId="3" borderId="22" xfId="1" applyFont="1" applyFill="1" applyBorder="1" applyAlignment="1">
      <alignment horizontal="center" vertical="center" shrinkToFit="1"/>
    </xf>
    <xf numFmtId="0" fontId="5" fillId="3" borderId="23" xfId="1" applyFont="1" applyFill="1" applyBorder="1" applyAlignment="1">
      <alignment horizontal="center" vertical="center" shrinkToFit="1"/>
    </xf>
    <xf numFmtId="49" fontId="5" fillId="0" borderId="0" xfId="1" applyNumberFormat="1" applyFont="1" applyBorder="1" applyAlignment="1">
      <alignment horizontal="left"/>
    </xf>
    <xf numFmtId="3" fontId="37" fillId="0" borderId="24" xfId="1" applyNumberFormat="1" applyFont="1" applyBorder="1" applyAlignment="1">
      <alignment horizontal="center" vertical="center"/>
    </xf>
    <xf numFmtId="0" fontId="12" fillId="30" borderId="19" xfId="1" applyFont="1" applyFill="1" applyBorder="1" applyAlignment="1">
      <alignment horizontal="center" vertical="center"/>
    </xf>
    <xf numFmtId="0" fontId="12" fillId="30" borderId="14" xfId="1" applyFont="1" applyFill="1" applyBorder="1" applyAlignment="1">
      <alignment horizontal="center" vertical="center"/>
    </xf>
    <xf numFmtId="0" fontId="12" fillId="30" borderId="17" xfId="1" applyFont="1" applyFill="1" applyBorder="1" applyAlignment="1">
      <alignment horizontal="center" vertical="center"/>
    </xf>
    <xf numFmtId="0" fontId="13" fillId="0" borderId="39" xfId="2" applyFont="1" applyBorder="1" applyAlignment="1">
      <alignment horizontal="center" vertical="center"/>
    </xf>
    <xf numFmtId="0" fontId="13" fillId="0" borderId="22" xfId="2" applyFont="1" applyBorder="1" applyAlignment="1">
      <alignment horizontal="center" vertical="center"/>
    </xf>
    <xf numFmtId="0" fontId="13" fillId="0" borderId="36" xfId="0" applyFont="1" applyBorder="1" applyAlignment="1">
      <alignment vertical="center"/>
    </xf>
    <xf numFmtId="0" fontId="13" fillId="0" borderId="23" xfId="0" applyFont="1" applyBorder="1" applyAlignment="1">
      <alignment vertical="center"/>
    </xf>
    <xf numFmtId="0" fontId="13" fillId="33" borderId="9" xfId="0" applyFont="1" applyFill="1" applyBorder="1" applyAlignment="1">
      <alignment vertical="center"/>
    </xf>
    <xf numFmtId="0" fontId="13" fillId="33" borderId="5" xfId="0" applyFont="1" applyFill="1" applyBorder="1" applyAlignment="1">
      <alignment vertical="center"/>
    </xf>
    <xf numFmtId="0" fontId="13" fillId="33" borderId="9" xfId="0" applyFont="1" applyFill="1" applyBorder="1" applyAlignment="1">
      <alignment horizontal="center" vertical="center"/>
    </xf>
    <xf numFmtId="0" fontId="13" fillId="33" borderId="52" xfId="0" applyFont="1" applyFill="1" applyBorder="1" applyAlignment="1">
      <alignment horizontal="center" vertical="center"/>
    </xf>
    <xf numFmtId="0" fontId="13" fillId="5" borderId="9" xfId="0" applyFont="1" applyFill="1" applyBorder="1" applyAlignment="1">
      <alignment vertical="center"/>
    </xf>
    <xf numFmtId="0" fontId="13" fillId="5" borderId="5" xfId="0" applyFont="1" applyFill="1" applyBorder="1" applyAlignment="1">
      <alignment vertical="center"/>
    </xf>
    <xf numFmtId="0" fontId="13" fillId="0" borderId="9" xfId="0" applyFont="1" applyFill="1" applyBorder="1" applyAlignment="1">
      <alignment vertical="center"/>
    </xf>
    <xf numFmtId="0" fontId="13" fillId="0" borderId="52" xfId="0" applyFont="1" applyFill="1" applyBorder="1" applyAlignment="1">
      <alignment vertical="center"/>
    </xf>
    <xf numFmtId="9" fontId="14" fillId="5" borderId="16" xfId="0" applyNumberFormat="1" applyFont="1" applyFill="1" applyBorder="1" applyAlignment="1">
      <alignment horizontal="left" vertical="center"/>
    </xf>
    <xf numFmtId="9" fontId="14" fillId="5" borderId="30" xfId="0" applyNumberFormat="1" applyFont="1" applyFill="1" applyBorder="1" applyAlignment="1">
      <alignment horizontal="left" vertical="center"/>
    </xf>
    <xf numFmtId="0" fontId="3" fillId="0" borderId="16" xfId="0" applyFont="1" applyBorder="1" applyAlignment="1">
      <alignment horizontal="center" vertical="center"/>
    </xf>
  </cellXfs>
  <cellStyles count="185">
    <cellStyle name="=C:\WINNT\SYSTEM32\COMMAND.COM" xfId="1"/>
    <cellStyle name="=C:\WINNT\SYSTEM32\COMMAND.COM 2" xfId="2"/>
    <cellStyle name="=C:\WINNT\SYSTEM32\COMMAND.COM 3" xfId="3"/>
    <cellStyle name="=C:\WINNT\SYSTEM32\COMMAND.COM 3 2" xfId="4"/>
    <cellStyle name="=C:\WINNT\SYSTEM32\COMMAND.COM_COMPUTO - PRESUPUESTO - ANALISIS DE PRECIOS - E.P.N.M. Nº404 - Final" xfId="5"/>
    <cellStyle name="20% - Énfasis1 2" xfId="24"/>
    <cellStyle name="20% - Énfasis1 2 2" xfId="25"/>
    <cellStyle name="20% - Énfasis2 2" xfId="26"/>
    <cellStyle name="20% - Énfasis2 2 2" xfId="27"/>
    <cellStyle name="20% - Énfasis3 2" xfId="28"/>
    <cellStyle name="20% - Énfasis3 2 2" xfId="29"/>
    <cellStyle name="20% - Énfasis4 2" xfId="30"/>
    <cellStyle name="20% - Énfasis4 2 2" xfId="31"/>
    <cellStyle name="20% - Énfasis5 2" xfId="32"/>
    <cellStyle name="20% - Énfasis5 2 2" xfId="33"/>
    <cellStyle name="20% - Énfasis6 2" xfId="34"/>
    <cellStyle name="20% - Énfasis6 2 2" xfId="35"/>
    <cellStyle name="40% - Énfasis1 2" xfId="36"/>
    <cellStyle name="40% - Énfasis1 2 2" xfId="37"/>
    <cellStyle name="40% - Énfasis2 2" xfId="38"/>
    <cellStyle name="40% - Énfasis2 2 2" xfId="39"/>
    <cellStyle name="40% - Énfasis3 2" xfId="40"/>
    <cellStyle name="40% - Énfasis3 2 2" xfId="41"/>
    <cellStyle name="40% - Énfasis4 2" xfId="42"/>
    <cellStyle name="40% - Énfasis4 2 2" xfId="43"/>
    <cellStyle name="40% - Énfasis5 2" xfId="44"/>
    <cellStyle name="40% - Énfasis5 2 2" xfId="45"/>
    <cellStyle name="40% - Énfasis6 2" xfId="46"/>
    <cellStyle name="40% - Énfasis6 2 2" xfId="47"/>
    <cellStyle name="60% - Énfasis1 2" xfId="48"/>
    <cellStyle name="60% - Énfasis1 2 2" xfId="49"/>
    <cellStyle name="60% - Énfasis2 2" xfId="50"/>
    <cellStyle name="60% - Énfasis2 2 2" xfId="51"/>
    <cellStyle name="60% - Énfasis3 2" xfId="52"/>
    <cellStyle name="60% - Énfasis3 2 2" xfId="53"/>
    <cellStyle name="60% - Énfasis4 2" xfId="54"/>
    <cellStyle name="60% - Énfasis4 2 2" xfId="55"/>
    <cellStyle name="60% - Énfasis5 2" xfId="56"/>
    <cellStyle name="60% - Énfasis5 2 2" xfId="57"/>
    <cellStyle name="60% - Énfasis6 2" xfId="58"/>
    <cellStyle name="60% - Énfasis6 2 2" xfId="59"/>
    <cellStyle name="ANCLAS,REZONES Y SUS PARTES,DE FUNDICION,DE HIERRO O DE ACERO 2" xfId="153"/>
    <cellStyle name="Buena 2" xfId="60"/>
    <cellStyle name="Buena 2 2" xfId="61"/>
    <cellStyle name="Cálculo 2" xfId="62"/>
    <cellStyle name="Cálculo 2 2" xfId="63"/>
    <cellStyle name="Celda de comprobación 2" xfId="64"/>
    <cellStyle name="Celda de comprobación 2 2" xfId="65"/>
    <cellStyle name="Celda vinculada 2" xfId="66"/>
    <cellStyle name="Celda vinculada 2 2" xfId="67"/>
    <cellStyle name="Encabezado 4 2" xfId="68"/>
    <cellStyle name="Encabezado 4 2 2" xfId="69"/>
    <cellStyle name="Énfasis1 2" xfId="70"/>
    <cellStyle name="Énfasis1 2 2" xfId="71"/>
    <cellStyle name="Énfasis2 2" xfId="72"/>
    <cellStyle name="Énfasis2 2 2" xfId="73"/>
    <cellStyle name="Énfasis3 2" xfId="74"/>
    <cellStyle name="Énfasis3 2 2" xfId="75"/>
    <cellStyle name="Énfasis4 2" xfId="76"/>
    <cellStyle name="Énfasis4 2 2" xfId="77"/>
    <cellStyle name="Énfasis5 2" xfId="78"/>
    <cellStyle name="Énfasis5 2 2" xfId="79"/>
    <cellStyle name="Énfasis6 2" xfId="80"/>
    <cellStyle name="Énfasis6 2 2" xfId="81"/>
    <cellStyle name="Entrada 2" xfId="82"/>
    <cellStyle name="Entrada 2 2" xfId="83"/>
    <cellStyle name="Euro" xfId="6"/>
    <cellStyle name="Hipervínculo" xfId="154" builtinId="8"/>
    <cellStyle name="Incorrecto 2" xfId="84"/>
    <cellStyle name="Incorrecto 2 2" xfId="85"/>
    <cellStyle name="Millares" xfId="155" builtinId="3"/>
    <cellStyle name="Millares 10" xfId="86"/>
    <cellStyle name="Millares 11" xfId="87"/>
    <cellStyle name="Millares 12" xfId="88"/>
    <cellStyle name="Millares 13" xfId="89"/>
    <cellStyle name="Millares 13 2" xfId="163"/>
    <cellStyle name="Millares 2" xfId="7"/>
    <cellStyle name="Millares 2 2" xfId="13"/>
    <cellStyle name="Millares 2 2 2" xfId="92"/>
    <cellStyle name="Millares 2 2 2 2" xfId="165"/>
    <cellStyle name="Millares 2 2 3" xfId="91"/>
    <cellStyle name="Millares 2 2 3 2" xfId="164"/>
    <cellStyle name="Millares 2 2 4" xfId="158"/>
    <cellStyle name="Millares 2 3" xfId="93"/>
    <cellStyle name="Millares 2 3 2" xfId="166"/>
    <cellStyle name="Millares 2 4" xfId="94"/>
    <cellStyle name="Millares 2 4 2" xfId="167"/>
    <cellStyle name="Millares 2 5" xfId="90"/>
    <cellStyle name="Millares 2 6" xfId="157"/>
    <cellStyle name="Millares 3" xfId="14"/>
    <cellStyle name="Millares 3 2" xfId="96"/>
    <cellStyle name="Millares 3 2 2" xfId="168"/>
    <cellStyle name="Millares 3 3" xfId="97"/>
    <cellStyle name="Millares 3 3 2" xfId="169"/>
    <cellStyle name="Millares 3 4" xfId="95"/>
    <cellStyle name="Millares 3 5" xfId="159"/>
    <cellStyle name="Millares 4" xfId="15"/>
    <cellStyle name="Millares 4 2" xfId="99"/>
    <cellStyle name="Millares 4 2 2" xfId="170"/>
    <cellStyle name="Millares 4 3" xfId="98"/>
    <cellStyle name="Millares 4 4" xfId="160"/>
    <cellStyle name="Millares 5" xfId="16"/>
    <cellStyle name="Millares 5 2" xfId="101"/>
    <cellStyle name="Millares 5 2 2" xfId="171"/>
    <cellStyle name="Millares 5 3" xfId="100"/>
    <cellStyle name="Millares 5 4" xfId="161"/>
    <cellStyle name="Millares 6" xfId="102"/>
    <cellStyle name="Millares 7" xfId="103"/>
    <cellStyle name="Millares 8" xfId="104"/>
    <cellStyle name="Millares 9" xfId="105"/>
    <cellStyle name="Moneda" xfId="8" builtinId="4"/>
    <cellStyle name="Moneda 2" xfId="22"/>
    <cellStyle name="Moneda 2 2" xfId="107"/>
    <cellStyle name="Moneda 2 2 2" xfId="173"/>
    <cellStyle name="Moneda 2 3" xfId="108"/>
    <cellStyle name="Moneda 2 3 2" xfId="174"/>
    <cellStyle name="Moneda 2 4" xfId="106"/>
    <cellStyle name="Moneda 2 4 2" xfId="172"/>
    <cellStyle name="Moneda 3" xfId="109"/>
    <cellStyle name="Moneda 3 2" xfId="110"/>
    <cellStyle name="Moneda 3 2 2" xfId="176"/>
    <cellStyle name="Moneda 3 3" xfId="175"/>
    <cellStyle name="Moneda 4" xfId="111"/>
    <cellStyle name="Moneda 4 2" xfId="177"/>
    <cellStyle name="Moneda 5" xfId="112"/>
    <cellStyle name="Moneda 5 2" xfId="178"/>
    <cellStyle name="Neutral 2" xfId="113"/>
    <cellStyle name="Neutral 2 2" xfId="114"/>
    <cellStyle name="Normal" xfId="0" builtinId="0"/>
    <cellStyle name="Normal 2" xfId="12"/>
    <cellStyle name="Normal 2 2" xfId="115"/>
    <cellStyle name="Normal 2_PRECIOS TC" xfId="116"/>
    <cellStyle name="Normal 3" xfId="17"/>
    <cellStyle name="Normal 3 2" xfId="118"/>
    <cellStyle name="Normal 3 2 2" xfId="179"/>
    <cellStyle name="Normal 3 3" xfId="117"/>
    <cellStyle name="Normal 4" xfId="21"/>
    <cellStyle name="Normal 4 2" xfId="119"/>
    <cellStyle name="Normal 4 2 2" xfId="120"/>
    <cellStyle name="Normal 4 2 3" xfId="121"/>
    <cellStyle name="Normal 4 2 3 2" xfId="180"/>
    <cellStyle name="Normal 4 3" xfId="122"/>
    <cellStyle name="Normal 4 3 2" xfId="181"/>
    <cellStyle name="Normal 5" xfId="123"/>
    <cellStyle name="Normal 5 2" xfId="124"/>
    <cellStyle name="Normal 5 3" xfId="125"/>
    <cellStyle name="Normal 5 4" xfId="182"/>
    <cellStyle name="Normal 6" xfId="126"/>
    <cellStyle name="Normal 6 2" xfId="127"/>
    <cellStyle name="Normal 6 2 2" xfId="183"/>
    <cellStyle name="Normal 7" xfId="128"/>
    <cellStyle name="Normal 8" xfId="23"/>
    <cellStyle name="Normal 8 2" xfId="162"/>
    <cellStyle name="Normal 9" xfId="156"/>
    <cellStyle name="Normal_Cap 4 Secc 8 y Cap 5" xfId="9"/>
    <cellStyle name="Notas 2" xfId="129"/>
    <cellStyle name="Notas 2 2" xfId="130"/>
    <cellStyle name="Porcentaje" xfId="10" builtinId="5"/>
    <cellStyle name="Porcentaje 2" xfId="18"/>
    <cellStyle name="Porcentaje 2 2" xfId="19"/>
    <cellStyle name="Porcentaje 2 2 2" xfId="132"/>
    <cellStyle name="Porcentaje 2 3" xfId="131"/>
    <cellStyle name="Porcentaje 3" xfId="20"/>
    <cellStyle name="Porcentaje 3 2" xfId="134"/>
    <cellStyle name="Porcentaje 3 3" xfId="133"/>
    <cellStyle name="Porcentaje 4" xfId="135"/>
    <cellStyle name="Porcentual 2 2" xfId="136"/>
    <cellStyle name="Porcentual 2 2 2" xfId="184"/>
    <cellStyle name="Porcentual_Cap 4 Secc 8 y Cap 5" xfId="11"/>
    <cellStyle name="Salida 2" xfId="137"/>
    <cellStyle name="Salida 2 2" xfId="138"/>
    <cellStyle name="Texto de advertencia 2" xfId="139"/>
    <cellStyle name="Texto de advertencia 2 2" xfId="140"/>
    <cellStyle name="Texto explicativo 2" xfId="141"/>
    <cellStyle name="Texto explicativo 2 2" xfId="142"/>
    <cellStyle name="Título 1 2" xfId="143"/>
    <cellStyle name="Título 1 2 2" xfId="144"/>
    <cellStyle name="Título 2 2" xfId="145"/>
    <cellStyle name="Título 2 2 2" xfId="146"/>
    <cellStyle name="Título 3 2" xfId="147"/>
    <cellStyle name="Título 3 2 2" xfId="148"/>
    <cellStyle name="Título 4" xfId="149"/>
    <cellStyle name="Título 4 2" xfId="150"/>
    <cellStyle name="Total 2" xfId="151"/>
    <cellStyle name="Total 2 2" xfId="1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5400">
              <a:solidFill>
                <a:srgbClr val="666699"/>
              </a:solidFill>
              <a:prstDash val="solid"/>
            </a:ln>
          </c:spPr>
          <c:marker>
            <c:symbol val="circle"/>
            <c:size val="10"/>
            <c:spPr>
              <a:solidFill>
                <a:srgbClr val="000090"/>
              </a:solidFill>
              <a:ln w="31750">
                <a:solidFill>
                  <a:srgbClr val="000090"/>
                </a:solidFill>
                <a:prstDash val="solid"/>
              </a:ln>
            </c:spPr>
          </c:marker>
          <c:cat>
            <c:strRef>
              <c:f>'PLAN DE TRAB. Y CURVA DE INV'!$F$26:$K$26</c:f>
              <c:strCache>
                <c:ptCount val="6"/>
                <c:pt idx="0">
                  <c:v>0 (ANTICIPO)</c:v>
                </c:pt>
                <c:pt idx="1">
                  <c:v>30</c:v>
                </c:pt>
                <c:pt idx="2">
                  <c:v>60</c:v>
                </c:pt>
                <c:pt idx="3">
                  <c:v>90</c:v>
                </c:pt>
                <c:pt idx="4">
                  <c:v>120</c:v>
                </c:pt>
                <c:pt idx="5">
                  <c:v>RECEPCIÓN PROVISORIA</c:v>
                </c:pt>
              </c:strCache>
            </c:strRef>
          </c:cat>
          <c:val>
            <c:numRef>
              <c:f>'PLAN DE TRAB. Y CURVA DE INV'!$F$25:$J$25</c:f>
              <c:numCache>
                <c:formatCode>0%</c:formatCode>
                <c:ptCount val="5"/>
                <c:pt idx="0">
                  <c:v>0</c:v>
                </c:pt>
                <c:pt idx="1">
                  <c:v>0.13302543399473507</c:v>
                </c:pt>
                <c:pt idx="2" formatCode="0.00%">
                  <c:v>0.21326581108726944</c:v>
                </c:pt>
                <c:pt idx="3" formatCode="0.00%">
                  <c:v>0.57030337204600046</c:v>
                </c:pt>
                <c:pt idx="4" formatCode="0.00%">
                  <c:v>1</c:v>
                </c:pt>
              </c:numCache>
            </c:numRef>
          </c:val>
          <c:smooth val="0"/>
          <c:extLst xmlns:c16r2="http://schemas.microsoft.com/office/drawing/2015/06/chart">
            <c:ext xmlns:c16="http://schemas.microsoft.com/office/drawing/2014/chart" uri="{C3380CC4-5D6E-409C-BE32-E72D297353CC}">
              <c16:uniqueId val="{00000004-FB91-41FB-B1FC-5D22B0E7B6EC}"/>
            </c:ext>
          </c:extLst>
        </c:ser>
        <c:ser>
          <c:idx val="1"/>
          <c:order val="1"/>
          <c:cat>
            <c:strRef>
              <c:f>'PLAN DE TRAB. Y CURVA DE INV'!$F$26:$K$26</c:f>
              <c:strCache>
                <c:ptCount val="6"/>
                <c:pt idx="0">
                  <c:v>0 (ANTICIPO)</c:v>
                </c:pt>
                <c:pt idx="1">
                  <c:v>30</c:v>
                </c:pt>
                <c:pt idx="2">
                  <c:v>60</c:v>
                </c:pt>
                <c:pt idx="3">
                  <c:v>90</c:v>
                </c:pt>
                <c:pt idx="4">
                  <c:v>120</c:v>
                </c:pt>
                <c:pt idx="5">
                  <c:v>RECEPCIÓN PROVISORIA</c:v>
                </c:pt>
              </c:strCache>
            </c:strRef>
          </c:cat>
          <c:val>
            <c:numRef>
              <c:f>'PLAN DE TRAB. Y CURVA DE INV'!$F$28:$K$28</c:f>
              <c:numCache>
                <c:formatCode>0.00%</c:formatCode>
                <c:ptCount val="6"/>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3-892C-4BBF-BB0F-4022E7790A20}"/>
            </c:ext>
          </c:extLst>
        </c:ser>
        <c:dLbls>
          <c:showLegendKey val="0"/>
          <c:showVal val="0"/>
          <c:showCatName val="0"/>
          <c:showSerName val="0"/>
          <c:showPercent val="0"/>
          <c:showBubbleSize val="0"/>
        </c:dLbls>
        <c:marker val="1"/>
        <c:smooth val="0"/>
        <c:axId val="115716480"/>
        <c:axId val="115718016"/>
      </c:lineChart>
      <c:catAx>
        <c:axId val="115716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lang="es-AR" sz="1600" b="0" i="0" u="none" strike="noStrike" baseline="0">
                <a:solidFill>
                  <a:srgbClr val="000000"/>
                </a:solidFill>
                <a:latin typeface="Arial"/>
                <a:ea typeface="Arial"/>
                <a:cs typeface="Arial"/>
              </a:defRPr>
            </a:pPr>
            <a:endParaRPr lang="es-AR"/>
          </a:p>
        </c:txPr>
        <c:crossAx val="115718016"/>
        <c:crosses val="autoZero"/>
        <c:auto val="1"/>
        <c:lblAlgn val="ctr"/>
        <c:lblOffset val="100"/>
        <c:tickLblSkip val="1"/>
        <c:tickMarkSkip val="1"/>
        <c:noMultiLvlLbl val="0"/>
      </c:catAx>
      <c:valAx>
        <c:axId val="115718016"/>
        <c:scaling>
          <c:orientation val="minMax"/>
          <c:max val="1"/>
          <c:min val="0"/>
        </c:scaling>
        <c:delete val="0"/>
        <c:axPos val="l"/>
        <c:majorGridlines>
          <c:spPr>
            <a:ln w="3175">
              <a:solidFill>
                <a:srgbClr val="969696"/>
              </a:solidFill>
              <a:prstDash val="sysDash"/>
            </a:ln>
          </c:spPr>
        </c:majorGridlines>
        <c:title>
          <c:layout/>
          <c:overlay val="0"/>
        </c:title>
        <c:numFmt formatCode="0.00%" sourceLinked="0"/>
        <c:majorTickMark val="none"/>
        <c:minorTickMark val="none"/>
        <c:tickLblPos val="nextTo"/>
        <c:spPr>
          <a:ln w="3175">
            <a:solidFill>
              <a:srgbClr val="000000"/>
            </a:solidFill>
            <a:prstDash val="solid"/>
          </a:ln>
        </c:spPr>
        <c:txPr>
          <a:bodyPr rot="0" vert="horz"/>
          <a:lstStyle/>
          <a:p>
            <a:pPr>
              <a:defRPr lang="es-AR" sz="1600" b="0" i="0" u="none" strike="noStrike" baseline="0">
                <a:solidFill>
                  <a:srgbClr val="000000"/>
                </a:solidFill>
                <a:latin typeface="Arial"/>
                <a:ea typeface="Arial"/>
                <a:cs typeface="Arial"/>
              </a:defRPr>
            </a:pPr>
            <a:endParaRPr lang="es-AR"/>
          </a:p>
        </c:txPr>
        <c:crossAx val="115716480"/>
        <c:crosses val="autoZero"/>
        <c:crossBetween val="between"/>
        <c:majorUnit val="0.1"/>
      </c:valAx>
      <c:spPr>
        <a:noFill/>
        <a:ln w="12700">
          <a:solidFill>
            <a:srgbClr val="000000"/>
          </a:solidFill>
          <a:prstDash val="solid"/>
        </a:ln>
      </c:spPr>
    </c:plotArea>
    <c:legend>
      <c:legendPos val="r"/>
      <c:layout/>
      <c:overlay val="0"/>
    </c:legend>
    <c:plotVisOnly val="1"/>
    <c:dispBlanksAs val="gap"/>
    <c:showDLblsOverMax val="0"/>
  </c:chart>
  <c:spPr>
    <a:solidFill>
      <a:srgbClr val="FFFFFF"/>
    </a:solidFill>
    <a:ln w="3175">
      <a:noFill/>
      <a:prstDash val="solid"/>
    </a:ln>
  </c:spPr>
  <c:txPr>
    <a:bodyPr/>
    <a:lstStyle/>
    <a:p>
      <a:pPr>
        <a:defRPr sz="2025" b="0" i="0" u="none" strike="noStrike" baseline="0">
          <a:solidFill>
            <a:srgbClr val="000000"/>
          </a:solidFill>
          <a:latin typeface="Arial"/>
          <a:ea typeface="Arial"/>
          <a:cs typeface="Arial"/>
        </a:defRPr>
      </a:pPr>
      <a:endParaRPr lang="es-AR"/>
    </a:p>
  </c:txPr>
  <c:printSettings>
    <c:headerFooter alignWithMargins="0"/>
    <c:pageMargins b="0.75000000000000711" l="0.70000000000000062" r="0.70000000000000062" t="0.75000000000000711" header="0" footer="0"/>
    <c:pageSetup paperSize="9" orientation="landscape" verticalDpi="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0</xdr:rowOff>
    </xdr:from>
    <xdr:to>
      <xdr:col>2</xdr:col>
      <xdr:colOff>304800</xdr:colOff>
      <xdr:row>9</xdr:row>
      <xdr:rowOff>146051</xdr:rowOff>
    </xdr:to>
    <xdr:sp macro="" textlink="">
      <xdr:nvSpPr>
        <xdr:cNvPr id="7170" name="AutoShape 2" descr="data:image/png;base64,iVBORw0KGgoAAAANSUhEUgAAAjsAAAA5CAYAAADQgep5AAAgAElEQVR4Xu2dB7jlVnX9l3T762167+Ox8bjigo2NCwZMNy1gMCWQhIRQQsg/CQnpvZKQEFog2KEYsBNMcQB3497tKZ7e37zebr+S/t/v6J43mus31WVmjOTvet67kk7Z0tNeWnvtfZwgCALFW2yB2AKxBWILxBb4BbYArpCP67rmX9/35TjO5O/8bN2l3c+x9jhMZ4//BTbjcTt1JwY7x+21iQcWWyC2QGyB2AIvkAUAMIAVwAsbQKZWq2lsbEwjIyMaHx9XPp9XIpFQJpPR4sWLlUym1NSUmzzHnvcCDTnu5ggsEIOdIzBWfGhsgdgCsQViC7x4LWCZGwAPIGfPnj36v//7P1UqFa1bu1bNLS3KZjJQOFqyeLFmzZqlM886SzNmzFAymZxkhl68FjpxZxaDnRP32sUjjy0QWyC2QGyB58QCgfzAE6SO5zsaHBzU7bfeojt+9mOV8yPKuI4mxseUzuXkVWtyXUdV39PsRQuVbevU+973YU3rmammbEaOExgwZIETbFG8HXsLxGDn2F+DeASxBWILxBaILXAMLRAEvqpeRVJCgwOjuv7b12vrpkc1sPtxZTWq2T1ZtTRnpWRWSTel0eGi8mVHg0VfBTejeYtP1utfe5XOOfM8JdzEZDiMUFgMdo7hhY10HYOd4+M6xKOILRBbILZAbIFjZgFfnl9T395B/fCmm/XkYw+qf8/jmtGV14rFac3ukXq6kkolUvKrSQ0PS6MTGa3fWtCOgZr8VIdWnXKWXnbhpXrpuefL99H/KA5rHbPr+cyOY7BzHF2MeCixBWILxBaILXAsLBCoXC5pzZNr9JMf/kBPPXqHutsLOv3UNp20LKuO1qrSyitVKch1m1T1WzRRSmv77pIeWTOqrbsySqQX6fXveKdeeuFZam9vF2wRG+xOvB17C8Rg59hfg3gEsQViC8QWiC1wjC0wMjyim278H9364+uVS/brlBUtWr6kVaX8qIYHBtTWIi1Z2KKBwUBbdpSUbsqoZ3aTBsbLuvehvPqHp2vx8nP0nmuu0bJlS/dLXT+aqUWrwthQ2FQ6oMPVBkWzzWx6/VQhNsTZRwvQbB/PZr7PV9gvBjtHc1Xic2ILxBaILRBb4EVjgVrN0+aNO/T9731LG574qaa3j+rs1dOVdBzdedt6FSaaNHNOTudf1K6t233ddU+/kumqTjoloeWndGjt5oqeXJ9TR+dLdOEFl+jVr361yc7CcR+p8wYweJ43eW7j+VFAQWo8qfCNtYEOxChxLufYekBTgZrGGkMHu8jRY49mrrZtW+PIpv4/H1qnGOy8aP5c44nEFogtEFsgtsDRWKBaqWn92i266YZvas+WW7R49oReekaPHDfQ7Xdt0sZNFc2d1aqLXtapbTtquu/BPepoCXTR+TO0aH6XnlhX1d0PJVXLLdTlb3ytrrjiCgN2jjaMBSDhA+ihnXQ6bdqyLE61WjX7U6mUSZHftWuXZs+ere7u7snpR4EM7ezdu9dkmS1cuFBNTU3PKIBI2+Vy2fRBn5x/KNBhwU6pVNK2bdvU2tqqefPmHfElYC6k+DOX17/+9WZ8z/UWg53n2qJxe7EFYgvEFogtcEJZoFyu6JGHn9C3rv2SigOP6JSlgc45q0vZtpq2D4xr54CnpnROs9vTmihJA6NFdWQ9LenKqDPdpjXrKrrtgYKGEzN19iWv1FVXvUUdHe1HDXaKxaLuuOMO3XPPPTrzzDP1mte8ZpK96evr04033qjR0VG94Q1v0O7du/XP//zPuvrqq/WWt7xlSiaJYohf+cpXTJu//du/rbPPPtuE2WCF7AbQ+elPf2pqC73rXe8yhRMPh60BSG3YsEF/+qd/qtWrV+vjH/+4AWFHslHH6Hd/93e1ZcsW/ed//qfRPD3XWwx2nmuLxu3x/lG3QlhfYt9v0ZVJpqo9YffzL/uPtD5F9Hx6Ppo24gsYWyC2wIvTAva5Es4uUFB/wjiGJdm0ab2+ee2XtWP9Q1o4O6P5s1MqB2MqOhntGZF8kX6e0Uh5XH6S38rqka957d0qeWk9sHaXvNRcXXzJW/XqV71aTbmsHCcMMdkew6fhoZ9LAJkvfvGLxvGfccYZBkjAyABIbr31Vv3Zn/2ZASp/9Ed/pDlz5ujmm2/WeeedZ45ls9WfYV4AHpx39913a+3atbryyitNW+wDZLDBHE1MTOgv//IvDdgBPLW0tEwCJ5gkgI8FMdEq07QxMDCg//3f/9WCBQv0yle+0oyNY9jHOfx+IG0RYKlQKBgQtnHjRl1//fXq7Ow0xzPu6Pl2yY4jDQ0abxAvF/Hi/LM+drMKpHoWguQqoLhWHfC48uXIrz9i9r1R7INEnGuPdkxhLtNGw2T2h1AW1NTPmzy//r3Dg+ZIQdOxs17cc2yB2ALPhwXIjOIZkQifR2btq4pcx5WjpHzP18ZN6/X5L3xWT29+XNNmZTVjRk4TE8PKtUzXwDCPkRblchkNToyoqT2rUn5IycqEFs+arsGhYa3ftFPdXUv1zqs+qCteebnSSUJPSdOH2RxPEh+effuef1PNFrDz7//+7/rCF75gqjT/xm/8ht7xjncYUPGP//iPhtnp6OjQn/zJn5iwEWDnwgsvNOGfe++914STdu7caQDHOeeco9NPP1133nmnATuEibLZrG677TZt2rTJhKxOPfVUE+b67//+bwMwYIxe+tKXmvM47rHHHlMulzN9wN489dRTevLJJ9XT06OtW7fqrLPO0iOPPGJCaa961au0efNm3X777WYMHPOyl73M9GHMUC+ySD8PPfSQHnjgAQ0PD5vxwSZ94xvfMGP68Y9/rHXr1qmrq0sXXXSRTjrppEmmya5hdiR3Sgx2jsRa8bGHYQEAizcJVIA39l0GsBP+sfMdf+wHYnfsG5cFMva4Z65ZGz1y/7en+vNFcdrnYVy0+JDYAi9yC4Rp4PblyQh1vUrIsbgJTYxP6O6f366bb/++RmuDSjS5SqRz2rFtUE6iTemmDiXTLcpmW1WoVOSrqsJ4v4oju7Vi/nR5hQkN9PVr7uwFWrXsVF1x6eu0dPFJcgIWEuW5FfYfPgsP9Ozbdwkss4PjX7JkidHi/MEf/IHRxfzVX/2VASsAn9/5nd8xrMnf/u3f6ld+5VcMIPnrv/5rczyhoO3btxu25fd+7/f0ve99z4SpPvWpT5mwExqZVatWqbm5WfPnzzeg5X/+538MoACcnH/++YYhYgyLFi0ya4PB1BCmevTRRw0Yg1UCjF1++eUmTAY4ev/736+///u/15o1a8x56Ina2tr0h3/4h1q6NMxSw/4wVP/2b/9mxkk7P//5z828vvrVr5qxMRbGx/kwT4S5AHaWITrSjLEY7LzI/8Rf+OlF/7BhZUKgEhK3EdbHvu3UwVBjAGofH1PfY/6xrI95PYi2uh/7s49JOhzC+IW3UNxjbIHYAsfAArC+FPozzA7LQoSFBIulEd37wB362R0/0Xh1TLW0oz1DRXnOdDW1LlW2dYaybS1y0ikFiSb5gSPfq6pWGFFlZJc03qviwDa156S5c1pVLpS0dN4ZuvLyq7R40QI5TlVSjWCReckDAB2MbMaZI9SF1YHdeO1rX2uAwVvf+lb19/cb5gYwctNNNxngQogJhudjH/uYAS6EvN70pjfp0ksv1be+9S3DmBCWAuhwDqABtgZm5oMf/KBWrlypadOmGRbmL/7iLwyr8ulPf9qwLJ/97GcN4wOzxH7GBKiClfmnf/on8/PFF19shNQf/ehHzbhgdgBhZKQx5rvuukuf//zn9Zu/+Zu65pprzLFokgjFoUkiFAeIYdzokf7hH/7BACMADv3ed999uu666wzIY06cfyjh9FR3Vwx2jsHf3Iu7SyLhvMUAbcLPPlhSf8rU33Is92LWkalDokagYh5NJizWoPeZXG9mHztk27BHh0GwOIj14r7f4tnFFjhMCxiwEz4dfCXk+dLw2IB+evuNuvuhm+UlfU1UkhqdyMltWqDWaSuV7pgrN9MahqNcV16Cs135ENS+p2StqKDQq3zvOhUHNqo5M6T2Flepaptmdi7Q617zWr3k5FV1hVDKnHsoxY4FO//xH/9hQA6A5pvf/KYBHQARwlLLly/Xv/zLv5h96I3++I//2DAuhLH+5m/+xgALtDnXXnutARoAE0APYAdQgS7nO9/5jmFVADoIoAkTAVKYJ4wLK70DYIaGhkx2GSLnxx9/XFdddZUBWBwDiDr33HMNg/Te977XhLnQDtEOYwJ0wQIBqhBPwzDB7ADafuu3fsuwSAAqQBp9wS5xHsCNMB1Aigwy+v3IRz5ixnm0dYAOCnYsXRQVFlmBkL29jkYodJi35nF3mK0FYJiKurOdqgbCoQb+YrZZyOtYytgyK/U/70n6BghEqMvyulaFEw1r2foUvnkNM9VIzcMKHRBxd17RfKPoMQvvTW51kFVnjuIg1qHuxnh/bIFfAAsEkm9emjzzLHHcpErliu5//F7dcPPXVXKGVUlmtXtvQm3tp6lr5hlSS49qKRdoo3TNkT8xrmp1RKl0VolsuyrJFlXdlAKnLLfYq8rQBo3uelhtqXF1NmdVGBzVmSefo6vf9n61tXeaJSQCx1fCScg5RHidMBYsyi233GLAAOJigAXhHlgX9v/d3/2dAQz4pc985jP6xCc+YcAO3/MzAAWQxHm0QSbWD37wAxPmgs1BD0P2E8LiuXPnGrAB0ADkfPnLXzYMyq//+q8bsAH4ABQBcjjWhqAAZGSLAVI+8IEPGKDz8pe/3IiNae9973ufAVmAL8JbtMN4CcExduYBaJs+fbo+/OEPm8wyGBzORaT8a7/2awYI0S/hPBvGoo1oJtnh3MEHBTtWcR1tqBH4vJgd91QG5AawYMem7kVtEC2yZI+ztJtt70hjjYdzIY+XY2wQCyGymf8kY+PIh6SpD9RwObC54QLBkzyQOcjsS9RDVXWQY0ghR77jynPqrVMPwkoOeYDV25wMXsXi5OPltojHEVvgmFogfC6HXDPPl3KtrKfWP67v/ug7Giz2qShPeyYyam5fpdmzVkuZ2aqkmhUEZSXHe5Xf8Kj8vVuUKI0pSKSUnrFIbSvPVr59niaSaSVVVKY6qNrgVg1te0iut02dmao60z06Y8Ur9OY3vF3ZppQ8FZVySOk+eGo2gANNzM9+9jOTkYWzB5Qg9oXdIJQFgwOzwwbYgdlBs8P3gA3CSQiOYXVgYRAM0wYhL3wWAAW25oc//KFhdX7/93/fHPv973/fMDIveclLzDE33HCDATCADQAGYmHaAqQAyBAyoyV697vfbcAOoSpCZWwwM4ibd+zYoT//8z83+22WFvODeUIbNGPGDBOyA6yRhUa7zB0tkK3bw3zQFlnNj61jdLg31mExO9ZpW0duKzgeTdzscAd2PB4XrfLI+KwdomCHCwG4gabr7e01wqyZM2dOFkk6GkR6PNriYGMKRXg2IEVYK8zDImrtBdJExddgvqpivqiUK3W1ZtXRnFbadZSogxYHoGJW0gtpZx5T8DhVx9FIoare4QnlSzW5gae2bEqzu1rUlk0qYcSA0cBZnIl1ot0/8XhjCzy3FgjkBzA6gRyf16NAfUO7dP1NX9OjTz+iZGuXekcc1ZpXaeaC05XOtqocZOQ5KbmFYRUevVUtW+7VQn9MzbWqinK1J9Gk/ILTlDv7So22zZbnSlkvr0ylpHzf0+rb9RP15IbU7mSVKXfrPW//oE4/4zTVgpKSbtpkgB1sA4Tg/AEKhG8I6RBOwsGTacX3CHjf/OY3m3khIn7d615ndDYIkQErpKEDSgAvaGvQ6JD9hI6GbCkEwYTA8FGwQAARMqO+/e1vG8blkksuMWEp+nn66adNeAt2553vfKcJWxESg40hpEaIDQZpxYoVJlxFv4wfUTNjArQAVmztHubOGEgzByjRrk1P/+QnPzkZZkOcjH8ly+s973mPATuWcDhS/HFAsIMBESRBYVlnTuPQTaBLtiPt7Lm9gY9NawiruNAItFC8A2SidBp2e/DBBw0ypWYAtQre9ra36Y1vfKOh46zdjs3oX8BeTQp4HajAxsg1YGe0WNGaXWPaPFRTpVxTOqiqqzmhlfO7NKuzSblE+Bhw62yPTUUHMFUdV8VA2rhrRGu2DWmk4lA7QZ0Z6fSl07VgWrOyYKQ6m3So2PgLaI24q9gCsQWOmQV4WaoYRkBeToX8uO6492b94LZrpZak+kbTqjiL1LPsFUq2zpEXJFQjXK6CtOcp5W+5XueVB7SiVlCT76mQcrXVSerR1HS5518lf+k5KjpJZf2qUkFSXnlUo323aWLP3ZrbmlCmlNbCWSfp3e/8oLq7pyuRIER/8AA7TA6+F9BD2MjWt7GRFb7nhRqQwMaLNT/jq+33+B4YItoBLFBHhw8+HBACQMEmACn2A0SohEwoCbAD20LYDNEwx5KJBfNCdhf+j3YZG2wS44W9YT/n4SfBD/SP3+Mc/rV6G5MNV6uZNvjQN5lYtMOxYAt0RYS76BdABsNDX3Y70gjJfmDHMhc0gjFQSYMgceYYEUQFhUYcDaX04XZ2oGJC0XvfHmO/iy58djihMsuyHE5fU/V7OH1wHul0KNa5AaD2QLbUAYhuxEz5cKFol7oG0IPcOFNVpDyasdtznt3zw7Ig+8t/abNR9tso890XjrKiY5shZUua148wDcHqOCIngWqk920c1rZ8Rp5SSngVNSuv1QvadOqCTrVnkmEFijrYMZqcgNo8gQFM+cDRI1uG9eS2UU3UkobtaXZrOm9lt06a1aJMIprqvm/U+4mk60bbN/tnZ8X47NgCsQWOZwuENXWMnCDIacfOLfrStX+vbcNr1Dx9vnb2t6p73gXKzlyuqpOTgqxqhiEek9P3uCZ+9A1dMNqnMxxfPLVqCUdDybQeVbM2LX6p0he9RROZNuW8ihJB2rDXqmxR/+Y7lKls0oxsVd6Ioze99oO67JJXhy9yByGco1IIq5G1z/toJtJUBfaifrPRR0QjEfZnK1U5kBa3cf/B/GSjz4764ka9a1Rk3BgZiepho+Nq9O2H67MnMUW0qGAU7FAgCCcNyrOLjGFo4mvE2ajAaHzSwa5avZeowaY6fipDcJzt93D6sYZo1BQd6k8wOmeOPRSIIOb5q7/6qwZJo3a3tQai8yJ1jrgpCJsNVgeBGPUI2BpBYmN47EjmG53foa9FJHXbZDnVIcBkNtS+1sK/xXpek0EFFi6EEIGwlBkn8poAziaQXITDblhnh0AWi+CZo8L8rKocbe6f0D3rB7S7mFE10WzCVE21MZ05L6ezFnWqLRvWoPDrY0rSYlCVgqpJ28wHKd2/ZURP7ZhQsQqISimb9HXh8g6dPKtJ6YSRPhv5nylHaBgmWuQ/xMz7i6HjINeh/kLi/bEFTnQLAHY8BX5g2OR77r9D197wWQVtjoar0+RnTtWc5S9XOZUxaeWpIKWaeZ4VlOhbr8KPvqnzhnfptGQg1+Gly4Hz0eZkRve2zZd7xTWqzFikdLWopJeQl8gooXEV+raof9OPNS2zVblKUi9Zdrk+8L5fVwuVlQ9iUiuF4FlliYaof7NhHJqg8jD+BNbkUOTDVL5tKnIg+vJ9IPKA76NaVMYKAwOjA0NjWSKYGsbWGP2AmWK8HGf9XRTkRH1gI2g6tJ+b2rgHZHZwzqilMTwsjl2UDDrpa1/7mokPTsVSNHZzIMbGHjfV/uh3hzuxxnYOBRimOn4qEzX2D7hBDU/8lBgkanTotehxAEXqAqB2J7UPW1ErgYtOv1PdlFEx+NHY9VDzDedWqzt/+6e2D+xMcjuNdMd+FYktn0NGVJjUTRhJPmDHl9xkKCwOvDpMcs3DATAUMjMJDeRremRjr7YPVjThp6VEUp1pT2fOb9fymc3KpoAkYeXlMMkTMOWFYMdJKO8n9cCWYQN2ClVXFSerpoSni5e36eRZGQN2QsBVVwlNJmrZ7C47Z0sjx3DnRHdl8fhjCxzcAmE5DOR/u/f06uvf/JLWbLtLzbNmattgh3rmX6bm6ctVcjwlAinhpeTxQ21Q3tq71XzP/+kiFTWrWjTPvEIyoSGVtTUI9FByhtwLr1bLqvPk1GB2EqokHLlOUZrIq3/T7UoVf64ZTa6CQpc+cM3Hdfbq0w46XAskOIhwEboV/I2VkfDSjHaH0BJaHQr1QUwcrq88krvFhpp4uQfM0AfhMcJXgBrrR/FfttIyvm7ZsmWmrg+RELQ2NtxG34TS0BVxLoTB/fffb+aDPiiq6Xmu5zMJdqLOn8FQmvpHP/qRMTDhGmJ45MuzUejHVnE81IAOhAyjYCfaxqGYlSO5UEdybCPAOtA4qGIJEKToEyE9wE8U7HDRQbPEKwljEcPkxgAkWhBzIHbLjvdQNuW4I7cTLEedgaFkumFOrLol5GosC2LSu+sSYwOiTCgJ1MD5bEkDPEw1HUR/Ae86YQYVICgMOoWbS3o4zIx5V3JVDZLaO1JU32hJI+VASqXV1ZTUgo6M2jNSgkwrJxQRhinl4XIRPtkUjqOC7+jhLUNau31c47WUKk5GzW5Vlyxv06qZKRPGEucbdinMnCOLC2bK8EyRYoRxBZ4j+QuJj40tcKJaAKjjmxf2p9at01e/8W8aru1WJdWmiWCJ5q18jaqpdtXcitK1hBK1JlVTFfkTT6t627d05q5NOsX1lKlWRP7ngOurL1lSfyqhtV6PCiuu1JzzXqcqJTKUUDVVk+PmlSwnVO7drIEt39PM9iEFxZQuPvfNuubt7zukIRkrPhfAQNq5BRq8POOPyYjCxyAp4WeysZ6PDQ0PQmQqGgNyID74jkwtABa6VXwegIwqzoAWBMaAG5a14DzS2KmkbP0WwO3//b//Z5ghiAP2A3JIN7d+8vmYy5QCZRTZOHKcNeIl9Cbk47NIGEZnbQxU1CDKRgcNrcZFwOEjZEYMxUVD1Mv6F0zmlFNOMUYxjtRxzLEgR3QwHMuF5nuAAspzxkBbUXGSPRdtEcIoRE5QaFwMNDSInKzhLDCwIIQxcuHQ0PAdYwMlcxFBq4i1ADCWYrPoGuqNOgSk6nEsKXf8DphhvFx4+uYiYgPOAyzSHvNgA0jSF/1yPPNiDoyBOXAux6I6x3aNtQQYO+dzw9CW7YNxU5eAvviDmJLSNAyLo3w1UL7qqxZmf6sp5ao55SpZzwOveGHGVJmqW9T9dB21Zlyl3RDElGpSvuKpCtMrqTmTUDKRULnqqVCuqlxvOJtJqi2TVMbljYlQVKDATStfCTRcrGkCwsZ11ZFNqTsjZVQxYTHfSRkBn+9IRc/ReLmmYtVTxQ9U9qVNvRPa3ldQsZZU1UkbsPOK5e1aNTOtpOuq4DmqVGuq1mqq+FLNg9UJTOZXOplQUzqlTMoVuChadPDIAeTz8ScZtxlbILbAc2sBnluBxifG9dO7fqqbb79Ragm0c8RRU88FmrbgZSrwouYWlauklay1qpQsqNx7jxI3f1Wv88rqqlZUc3mOJDTieRr0C5rIJPS006GdM8/TolderVoiKz9wVUlWpEReyVqz3NG89qz/jjqya9TVnFXWn6dPf+JP1doS+oMDPXPwZdSyoSAggl/WnsLnkPyCf7RF96hdAyNCXR32Wz/J+fgH/ILNiAKU4F/Z8BX4KvwEPgTfi2/B59Gf9bV8R5YVa3H90i/9ktlH2jtrYwFqAFqIkOmDejr4H5aMwPeyZAQZWaSo4+vw54wP38X4GQ+kCfV/EGATAWG8jBFfiG04Hp9uBdLsJynI+mYwBXIRjmVOHH8g+cszmB2cNgMg557BMHAmSmYRy74DSgjHgMZIYWsMuWAI9sF8gEAvuOACg+4AUICnxYsXmzx/BswAbQrcww8/bFLQMBwOn3aZGEAHp3/ZZZeZ9Dg7SS4Yi5rRNul0jIuLjWFAlYybctWsrcHkAQ0c86//+q9mLgA1wlBcNMYMMrXxRoAS59InF411RMiuAsBQ3hqVOGPkAgJ47HL0zJcbghvnc5/7nLlAXESKLVH1kp+5IahcyQXCNieffLKxDXPgPGwOEON7Lj43OXawfxjcPIAtxoKNAZ829sm8OY9VZ0He9rx9D45AJV/auGdU24dLKvuULvc0vSWp5bPb1ZGFsXG0Z6SozXvHNVoOl+1sSvg6aU6HZralVfWlzb2j2jWcVzlwlXQTmtHdYoDDyGhBo/liCHZcV03ZtGZ3NWleV07tafggX17gaGvfhLYMlU1IintgRktCK2c0qysXskiAnZLnqG+spD1jZfXnawZEgb1qvjReCVQsB0YI6ClpwlgXLe/Qqhk5Fb1AG/qL6h8tqlT1Vaq55jj4oZTjKZeUOpuSmtXVpGntObUAeuIqy8+tb4lbiy1wnFkAbqdvsE/fvPFaPbj2brltOe0db9OcpW9Uom2JSm5VjltSrpJRwmtW0Z3QyOZb5Nz8dV2RkNLVmoqZhFpTCaWVVVCtacKp6tEgrSe6V2nFm35ZQbJZ8l1V3ar8RFmu16xM0dXI1p+qOvFjTW/zVB5q0e9/7C+1ZNHSyRCQfXGPmgxnT5ILSy3AflClGP/0k5/8xNShYaFO/Bf6Ufzj2WefbcANRAJLKqC1hRUCYOBrSAkHGOBj8TGEwvBxgBN8kgVRvGjjdyg6yLOZPmFoaAstKn4Tf8lyDhyHjyR8BTnCOPDj+GVS35FyEK4iVMXLPb6cnwFMACXGwZIRpMaDKcAXLExKRAkfCyFCnR58MH4PUMaGbhgsgD8HmzA/fCtjRh8LBrAC6GiU5BmaHRAauftUbmT70Ic+ZJAdxseRYxiMgJH53qbE2Ua//vWvG9SGI+YCkIMPQrUxPwaEATA+ef+ACIwF2IA5AbUyScvuMHA+ACtEvxiMvtavX29uBsZJ2zh2LhRIlA8oj9x+ii5xgRgnGhoKHz3xxBPmYsNQ8R3MEEDJFgmkLVZopeQ1RmVtDrKuuBB2XLI/8pYAACAASURBVNiG4xmrnTtjBM0CpgA4sGHsJ+z19re/3dx4zJdsLi4m/QNQiGvyOzeEFWYDoKhzwE3BcdiA/YTR0ExxPexmBWuMG7T+ile8wpwH8IkWXoKVGakGum99n9bvLamotJJBRbOaAp2/aoZmtWcN2Fm3Y1gPbx3VUCVlhMi5oKjzVkzTqlmtKtR83btuj7YOllRWSq7jqLM1I3me8oWSSjXfaHMIZ5F10N3k6qTZLVo2q1Wt6YRqNU8PbujT43vKyisr1/c0q9nX+ct7tKAro4QD6yRtHihow55x7Z3wlKd6qU8mRbiAnO+m65qhsOw72VgXrujUSTObNVSs6a4Nw9o5VFLFI92d4oRkE0qJgPyvqloSNfW0JLRsbqeWTGtRayos4X6wN63j7NkdDye2QGyBI7AAzM7uvbv0X9d/URv3PKVRz1c+WKJFq96ucrJb1XRJgUrKVtNK+BlVnQmNbL1fIzd/R6trVcNujwZFJaoT6kl2qTPRrJpb01MJV9sWn6YFl10lOWkleSFzADzkiaaVKSdU6n1YQzuv1/S2CaVKHfrAOz6ml5553gHBDs84fBL+h5dZXpwhB3jO468AP0QlfvmXf9nU4MHvsSYVL+WQBSzNgJ8CnHAexQB5aWafZU0AJbwUw8wQucF3cAykAG3hty3Ywc/jZyEK8KW88ONXAUv8jk8DtODvAWIk8UCYsBI7RQ0BZbyQ80JPLR80PPhAxkj4jQ/+GgBFH2AMSAR8GdWZAUIALHwjxAAAjAKF+GWSpfDz+FE+/IyvtADygGCHA5gI6AiWgU7QpFx99dWTjhaUh9OFOQCREW6Jim5hdSgNzYCsChtExmQAKlRqxLhMHoNQzhpaCyCAUyfLi/Nw5sQqYYO4yCBZxMBMCGACOwTFB6gCQCGKgpFh3BRBAl1yAXH6xAK5IQAVADbYHC4qH0AQ5wEu6IuKkYyXfdTHAWAxPuKRsFDcbNwwzJlxIsRi7PzORaW8NmCKKpK0BdiAxgO1wtjwMxeK+XFRmBu2IWxGn4A+W/+AdqmESVwWFombg/Nhs9gH4uUcACpzYnyMnbkCiijVHU2LZ4wjVemOtXu1rr+mopNT0q9oVqaki0+ZrnmdTSbM9fi2QT2wdVwDtfD3rDeuC5d3a/XcVo3XfHP+9uGaikHKaGCSaGNMtgMhKCocJxW4sEa+Mn5R89ocnbV8umZ35Mx8713bqyf7fOWVkxvUND1T1QUre7SoJ6yhsLVvXI9sH9PuMV+lIFwaIhnUlAwAg4Fp3wIq30moxa3o4uUh2OkvVHTbmn7tHK6ZsRlK00mqZrgd1zBZADzq+8ztzuncpd2a25YxwGyqN6wjeJ7Gh8YWiC1wnFqAF9ONWzboK9/4nIZrvRosB/LTZ2jOkjcp7+ZUS4+bpRxSXlIu4XanrOpIr0aeeERtE+MiP6tQHNTgzg1qy83U7Gnz5SZ8jbe1qLxktVLzWOHcVzqoqeakVHVSCtD5QEUPbdPeDd/TnO5xKZ/QK899s65649sOGMJirLwo47sIJwEAeI7zPcwMYAffg1/A1+I3qZ4MgKFSMswOAAdfASChyB/+A1IAEMVLO4wIURa0ufh0/Cr+C0kGL8k2WoEfx18DYAAptAPwQL9LAhO+ETCGfyR6Qf9UXKZNWCiIDfw8oIvxAMgoacPK5gA5gA6gDh/IXNADo+9hDS38GPPHp1HUEL8IcQI5Qn+QCrQDgQGu4DzAlwU4jRKQZzA76HIYAI6VEBAhF8AEDSBUgrEAUOBs/+u//svQVdFQFsu8gzYxEhs0GUwDqBGaiw/ojnaZEHQbE4IVAVxwAQApUFNcbMAXY4mCHS4q4AHDASAABFbxjeMH7cGwwJacdtppBl2CVDEYYAcwguMHHQOSiHnamwFABaXHhYB9wpjMHyYJZAyCRT0O4CNUBpCyKeUAP8bPzcCiaNywgCkuMlUno2AHSpGblxsLG9IWxzI37GoLFzI+bjYr8GIc3LQAR5tuCJPFmBg7cwMMAli54WyJgFB87Gus6hiw8lS/r4KTU8IraW62pEtOnq65nU1GxPPYtiHdu2VCA16TqWPT5I3rouVdk2DntrX92jpcVSlIG9Gw61eUcXylk64cN6VCTaoEplqOUl5RHYmSzl7Wo+Wz2o3w+N51e7Wmz1M+SBsdz/SspwtWdGt+T05jxaoe3jigpweqZj+jzrq+eppcdeTCYoMDE1UNF3yVnLQJY7W5JV26rF0nzWrSaLGqh7YOa6TkK5d0lUmSip7QWEXqn/A0UXUU+L4cv6bOtK/zl7Rr5axWZZLheJ8pDo+r8Ryn/iseVmyBw7YAz+un1j6pr1//Hxqs9Wq4llKu+xL1zH2V8g6i4jGTwOAGCbkqh5XBvEBesaygWFDCLykY69Xmx+5VbvoizTvpdDmOLzeTVa1phsrJJrleRSmV5TkUKczJT5SU9ctKjQ5q++M3aHpLn9qSGZ2x9EK9/5pfMc//qTJv8U289CLi5WUeAAEIwQ8SDeFFFn+GzwMcwM6gHeWFF5+KTyEy8aUvfcnsx7/gT8jc4kUdP0T1ZPQt+E40Myy0yYYvBjxQfZnNhrFYPR1fCuhifIALfDJrbcHmAGgIL0GOAHBglXgpZz/RHnwtfhC/z0KkkByAGLAGYwbs2Pmw0ChzZMMPE9aC+ODlHkKCkBZ+GGDDHLEjbcEC4XdtlthBwQ7OHMBBfI6NE0GVGICLwgUACdIxE6YENSEanLR1EqzjAbuBkWA1oNRAoDAgll4CkHAMZam5CRkkLA0O31ZlJqQFoEGfwjE4b+gyLhAXn7U3aAdAArjhXDs5QA1sFCngaHyIHYJwQbSAHW4YGAaMC6rEaIwNwwKSuHDcZAAz+gTxsp85Yh8YLQAFbTLuxtRzbh5YFRvGwoZRsMPFBhEzXlAuLBDIl7ljY25A+iAGC53HzcQNTP+WRWt0ytiCGwdwBpDCHoS7iOGGW7jgwrgBO/16agBmJatEraR5uaIuOXmG5nYimoHZGdJdWwoa8ghrJZT1CkYAvHpOiyZqnm5dM6BNw56qhKsUKOPUtLAzrbkdGSVTKW3py2vLiK9ykFAqqCinok5f2KnT5nco5Tq6a32/nuqrquSFWV/TM54uWtmpuT3NRm/z4IYh7S0S/k4rUStrfmdaJ89t0fQ21paR1uwc0/o9eY15aVWdjFrdki5b1moEyrBLffmaAWk5RNdkocvRaCXQU3uKerq/ZmyQ8KtqU15nzmvS6gXdas2lwnR1k01mV2q3dYniWsyH7VXiA2MLHIcWKFcqevSJR3Tdd7+sYnJMOycS6ph7pdpmnacJcrUSVZN2HvK/NcPS8JtTzwyFVfYHd2nDfbeobc4izT3tXFXcpPwgoSovZYTtA1LPq0ZzyHMpcGrKBhVlCsPaveZHanc3a2ZrWgu7V+tXf/lj+2XnNj7PASUAB6IUNuMKn4rjhzlBmIyOxy6+CWBgiQZejNHS4JM4H7aEF2bCUByDxgatKC/UgAKiDPg9GCNe0kk8QrKBbwdE4Od4aQa00Be+EsAD+OJlGxBE9IMxEv6C7CBcReiLMBaMEC/hABWOI9oBUMEn4tfxf4A6wA6YAHAGkEMzTPvMGX9J1IJ9jBOfzLiRmBCt4TswAONlHwQLwNDWKLK3437MDmIoGBaYGzYmB2iwG0YBCEAl0TCMByjLOnsuGM6WQcM2YEzAD21GURYgAPRGdWbawbgYwoaDcPqNYAd0itOH0YDxAWRwIUCwrOJq19ZgrAAVjoFqw6BcLLRHGAWwBgIG7GBE9EUgXbuBSrnQIEguKhQdCNaq05kLDBd9T5V6TjvEHC2zw7xpw4IdLjIhONoHiAH4iJ1a4TU2BqVzowJaoCi5gFEgCOChf+bJH4XVKXHBuVk5DxDIDQ1CN28PuHxXGiOMtQawQzH0jJKG2Snq0lNmaE5nkzn2sa2DumtrScM1mBXXAJZLl7Vq9Zxm5WueblkzpI3DaHPC6satGUcXLO3Qyp60UsmkHts+rLu3FjVSSympijn/1HkdOndhuzJJ6bZ1w3qyryyyvmBdZmQqunxlh2Z2t+iB7Xk9sm3cMFCu46rZL+qsRR1aPb/NZISV/EAPbhnS4zvGNVLLmNRzwliXLGvVKTPTSiUcwypVa75KlapKZHHVApOyvnXY09P9FY1VWIPLU7Of16mzMzpzcbc6mlKTDzhCcWwh7AnT3+M09ePQg8VDii1wmBYolov6+cM/13XXf1lui6cdwwnNW/EW5bpXquTUzEsdRZPDJYbDwhmBE2afhq86gSqDe7Tp3tvUM2OOFp9+rgl/VSjBYbI6UQdWQ12heWGi3hjPzkDJypB2P32rkpV16s7WND27TJ/86GeUo7hgvchpY/kV/AD+C3/B850oC74MGQURBEAM56DbsenoSDd4QcafIpOASQEgAHYgKAAQyE8gHnghx7+xH1aH80h6IbIAcEG3i28GbABcOB4gZYXLRjvp+0ZDA1hhDIAUxofvhjQAJ0A02Jp8RB/QoUI4oM/hfEJyjIvzAUH0BWgDOBHGok2iOxAXiJvBJgA+XuwhCOgfOzA+MAA+nX9tltuUmh12IhoCabExEEInfGwNGr5jMjZrCAcNewBwscJawA0G5AIBXqCwAAvRdbQYuKXWOA+URswR9sQyF41gB+MDdgAmsEUgStAbTA/MEGOx6dZQWqBUmCqOwaAwOMQro2AH0EG/tGmNA5MEUAGMgDYt2AG4MVbin6DcgzE7RwN2LDsGCAP4QQNyw1qwA2hhfoAbmCmAok2Zh9XhZgVE2pR3bkquzT6wE/rs0ap055p+rTXMTkYpr6TZhLGMZqfZ/GU/sXVAd20ta6RKdpZrtDKXLGubEuxQz6arOaVXLO/Q0s6kSUFf2zuhWzdMaKBMOnvN6IJOnd+h8xa0TYKdp/aWVfYhiwE7VV2+sl3TOpp09+YxPbm7aColu76vzkRFF63o0ooZTcq4Uom1x7YM6bEd4xqtQRdn1Zwg9RywkzOPqt7xqvqHJzQ0XjC1fApeQlXfNaAH8FPzHaP7oVLQabPTOmdhm8nQsm9zMdg5TA8SHxZb4ASxQL6U190P36nv3XSdiv6A8uVmXXbpR9XauVA1Uz8srOeFbscy4fuqhYXM+EjfHt354x9p7vxFOufiy1QWWkBC6755qTPlNYxYAHgU1nDnv1p5VA/e9yPt7X1IXS2O5jav0G9/9NOTL9CNrA6+CD9gU80R4vLc5zgcOWErQAvRAcAE/pjjIQJ43gMUiG6wajjgghdl/BmMED7QamHwe0QOACV8jw/iJRnGhKgG4wB00Q5+nxd2JBsWDzAexgVBgLwCwAKDg+8mAgKLw7n4Y3w7pAht47N5yWcDwDAu/DfECjocohqM166wTrvof8AfZHIh4wBA0Q/Ah/HQL3aB7cJPWiwwJdiBDQBxEWeLsjA2dMLAbHyRTu0HFgTmxIKBRrADu0AIKto5KBNjoKmhL9gidD7RzC6cN5O3YSwLdqC2CBF997vfNZPkfC5e43Lv0bHC3sA2AQ4OF+ygGYoyOy8U2MGugB2QsQU7gDxuWGwCrQl7A1UIoGTu2ATbcdNbgEdMFZZtEuyY1xPHCJTvXNOndQOeCmRjeRXNypb1ilNCzQ4vGk9uHTDMzGgVHYtr/qQvXt6hU2eHzM6tEWYn8Gsh2FnRacBOKpHQOsDOxrz6SpwLs1NtADtDWrO3rJLPelkpzcjWdNmKDnW3Z3TXxhGt6a2YsfGWNc0t6eKVXVo+Lae0ATvSg1tDsDNWrRcVTHh6+fI2nTQjp/6xsh7bMareoYLy1ZpKLCuaSJlxIXKmyimp6GW3yRQvPGN2QucuaFVXUyioNnxOzOycIC4sHmZsgcOzQL6Y1+3336rv/fBaZVqKcvw2fejqP9Gs6STY+OYlj8KDjQDH+L2Q59GenTt03Ve/piXLV+iqt79TNaODdAwDDKuDOpCfYKtDNij8/3h+TDf+8Jt6fP3damlOaFpqgX7v459RKp0yLTfqdixrYkkH2BUcO74Bp25fzgE4+AT2w/rgC/jQHkCJczjWliDhOKIBAAv8pV3KgeP48B0+z8pNLKjBz9AeL/8WG1hSgn/Zb2v50Ab9WIEz/dE2ffIdERLGDUgCEzA+jmHM7Odf5mT32/Hg15g/57Pftg/gs2ntzL0R5EwJdqIhLAaMstrSQXbSFjGBvmAXYE3QhOCAYYBo+HDADgJgwAssBOdAaUGFWWaH7zAQQilYFCZjw1hcbEJSCJxs4ULSuu2Kr1Pd+qBbBNKM+1BgB6SIhuZwwQ7hJmhFCwr592iYHXuDcUEJy0WZHQt2QODYCqqRawSC54P4i5sAhAwC5uaB9oyCHUPEkj5ZDXTXmr1aP1BTISDNsqrp2aouNAJltFkh2Ll/e8loWyjyR+7TRcs7derslinBTndzShcDdjooLpjU+r0h2OkvUcOmHsaa31lndhzdvm5Qa3pLKpqaFClNy/i6fEW7utvSumfLmNbsKWnCT8lxA3WqqPOXdOiUWeFSEgUfsDNswlj5KiuhZ0wdoJevaNeCzrSe2jqkx3eXNOEl5TuBMilpVkdG01ozqpVL2t03ptFKuMwEcz1tdkrnxszO4XmM+KjYAieoBfKFvG69+zZ9+6avqqmzpFTQrI9c88davmiFATuEoqgDbx4K9WKrluEBslQrZW18ep2u/dp/auVJq3T1Ne+XQ0avqTYfVmgOk0BcoRcwOaT8Tgbs+Jiu+85/6ueP36LWjiZNTy/W737ij5TN7lsXKmrWaCSF76cqEGsjEfY863/wH/acKFFhj4+e10hk2LascNpAPCrkI4OIrIHJd3aMjf1b8DaV+NqeZ9uKFv+zfTVqUqMsUrTPqL+1Y7D7pxqzGZfv+2YtULKw0IoAYHDehG/I5LHGsw0yQGJqhIZggwhV2QKDoL4DgZ0oW0QWFaEvtDO0D1ghvgi9ZQeKw4bZQeQUBTsgPfomfgiCZIz0TygrelNEjQSqhPkgpvlswU5UoEwRQfQ0xECt8RnD0YId2sAeMF2NYIdwFvFIxNmgWcJUhB0pumRRLtcQu0ABsj+q2bFgZ6wW6K4nd5tsp4Kyhs1oS1a1elGH5nTlTNXhjbtGtG7AV8VHdFdTIoDZ6dIps9sM2LktwuyEYaykSf1e2lFndvZO6JYNeRPGOjTYSavHgJ02zejI6KHt43pix7jGKThIYUmvpOXTMlo9v93oasa9QI9tH9OGPRMqe45qTkY5A3Y6NKMp0INP92nDaEoFNyfHr2pWa6CXLm7Twq6c+obzum/DkHbmYW+SygYlo9k5a1GXOmPNzgnqxuJhxxY4tAVKxZLuf/BB/fcPvqpKuldJP6tr3vAJnX/WefIQFRvuJmF0giGRQx0NT9VKSWMjw9qxbaueeOJx3Xnn7Zo9e65edeXr1drRqY72TrV2dCjb0iLXTU4GsAA7CdoIAg2NDetr1/27ntzygLLNKc3rXK1PfuTTSiTCvhrDWFHH3+jI7bFRABIFMtH2osCm8ZhGkDIVeIiCnUZwZfc1jq8RMFmf3AhU7Dgbx3gwe0wFrBqPj/r9xrvCgB2cJyEssrA4GIeO1sayDY0TgpGBmSGUwoaQGSdLOOVwwA7OmKKEMEJQWtS5wZGTAg54AtzAHJFxhXgKAAazA7AgRZwwDrogwjwwPWQvMX5bRpoLR6yRWCEMiM0mey7ADnOFVQJoMW5YGGKFUIW2L8J0RypQttleU4Ed0utg0EhzJ30QypDYJMAHgTY3FNcQsIMaHhDaCHbMzQxj5gW6e80urdtbUV6kljtmmYbuJkftzSlVqhUNT1Q06DUZChZxMXVpLlreXQc7/mGBnQMzO9Lt64YmmZ2Kmzap55cva9OcnpzW7c3r4c2DGixRTycFGldLwte8rqw6W5IqVH3tGKlopEA1ZmSBSTVTQZkwWMbTg0/v1caJrIqJFiVMwcSaTpvXrJktae0ZLurRnQXtLYf0sREoz8nqzEWxQPnQ7iI+IrbAiWuBSrmihx56WF+64fNyO8fk5QO9+eIP6MrLXqOaX1Et8ORVavIqVVUrVRXz4xofHdTYyKB6d27Xnl071N+3V0OD/XLdhObMmavO7h61tnepo2e6ps2aa8APv2ezTcrV/YECR3v6dusLX/1n9Y1tUpCsaUnP2frkb/7BQdc3jLIgFhBEGZdGtuVYXpkoixNlffDj+GEbNouClakA3vM9B5ONhZIZxgPhD44TJ4oIuHGzS7ozIYS9HMd3iKXIn4fhIHQSFShbzY5ldjAM5xOaISQDYKFPNCnU44HdgdWhDoCtlmjBDils7EdMReod46Y9+gUMoU+x630ACNCwAEjsaqrPBdihmBGggjECbgiRUbWR2COMGH0BAg8H7ABwAG5kYx0K7ABqqD2A3YhfIvZCh0TNIm4c6usAUBF/E199JtgJY8gU3H5466Ae2TquYS9rBMIpBHZeqb5auS/PSaiUajesTtovmQJ81Nk5ZXa78rVGsBNqdhqZnRDsOCaWbbOxzjPZWI5uXzuoNVRwRjQM2MnU9MrlrVrQk9OegqeHNuzV9qGiqeNDzQpGDruUcQP5gacKUXJWWA9YCoIKylVdvLJTM5ukhzf0at1IQgW32cTQc05ZXc0J5ZIJ5UuehkuBygHnAvLKWj07XWd2YoHy8/2widuPLXCsLFCtVPT4U4/p89/5VxUze5UsJ3XOwlfqVRdeoUoFlrik8ZERFc0SPCUVJsY0OjwgeRVTk8vzqvKrFaUTjimfIb9qwlBEqiqsY5PIKNvSrtaeOcq2dKtz2jRlmtvlpnLa3b9X3/3BNzTh7ZbjVnTR6jfo3W/70H5C30a7RJkQnufR5ZAQ6UIsHAvAMNX1s2tbggVI+yaKgl/GF+GX8EUIofHzfB9NVnoh7wenVqsF0RAWamt0H9R1iRqcny2CA7jAyhBmQlsDcwIQgV0hAwiwA/PB97bwoAU7FjCh1CYchQAZwRFtgwBhdjgXsREgx66VBZixYAcDkWbNchGozkGPHM/YrUALVodzAVCwToR6Dgfs2Gwsq9kh9Q+BtRUokwYHw0I2FBeZMSPcAvhQvwCxNmE6avgwRy4sIcFoBWVYLNgtbgrADgr1qGaHMBbtAAQBOQAcgBw2J4MMZTz2otYBYTxsitibPwrO4V9S9rA94b3wLSDMqGQxu52jFT24aSisgkyoyhTT8hQEnlw3UIKVbSmKVQHolJT2y7pw5XStmt1hlou4fc2ANg9WTOq5CWO1pPXyFT1a0plWMuFqfe+Ebn96RIOlMCWTbK5TF3Tr7IUdyialO9cO6sm9JVNnB2A1I1fTpSs6NL+7SWW52tQ7oqe2D6lvwlcxyKjmIFaWEqop5QZKpZPmAVOrcU9KbYmqLlzRrYU9TVq7fVCP7S5q0GSShQuAeiaWLmVSABpPXs2T54cLn54xJ6OzF3aqI5KNRQaaoUfj1PMX8lkU9xVb4HmyQKDA97Rt91Z9/vrPaefoejUro/RATmcvOUXJoCDH9eWVJiS/YliZXFOTstm02lqaTa2udWvXqFgqqbm104S4Aq+qhOurraXFPP95xoyO5zWWr6hUkZLpJlVZGDTXpt58Xk9seUodMzIq5kf1gas+ppedfckBiwpiBMuQ8JzHb/EiazOEyQjmJbcxZDNVCOdAOpepwlKNERzzDKxrdQ7WNlEFfDN+iLR3oi/4X3wYPohsbPwWGID5WCzQ2HbjxT9Y30dzoziFQiGApaFeDhNChwJjY1fpjhrAsjI4dkJZCHkR/bKR70/YiSJCgBhAEOgToEH5ahu7iwqoSA+3FYtx0uwDACA2RotCXj4fQA9hM47FkIwTgETKG1lZdk0QQFIUkAG2KPyH/gWwQ1FBgBhggY3wFwyMraGDcREBU6PH3lhcpCjzQh+wV1RlBszAINk+mSeCZQoDkgEGA8WFpX6ArdUDSKOWAGAKYAcQAiTZbDLmRg0hAA7hKMJXgFEEx4yJMBWgh74ZC2PGznb9E9gw+gcEcbPBuk0KwRxSrh1Tq2Zbf0FP7xrRUL5mVjH3ESInHLU3JdTZ0aKxoq/x8Qm5vMGoqtOXzNCC6W0q+4Ee3TSgnYMF1UAaga+u1pxOW9yj2W0ZJVxHW4eKenRLv0YLNSP+A1Qsm9utFXPalUs4enTLsNb2l1X2wvWqpjVJZyzu1qz2nHmwFCs1bdo7po29ExoqeGblc4oEphJSZ0taXW1NGsuXNEL7XlVdqZpOWzRNc3taNZiv6qnd49rGQqPVMLsCgJNJJzW9q1l+rarxCdbwklkhffXMnAnPNWXCeDtFBUNoFNbWsD8dzR9XfE5sgdgCx4MFwpey/qE+XXfjdXrgyZ+rKRMonc/rwuVLtaitRe2ppLJpV24yISfTJC+RCWt0lSuG0cmPjRiRciKZVHtHpzy52rpjl8Yn8urq6NCC+XPU1pJTpVaVX67Kz1fMM6rP9/Rwb6+e7u9XW1eXanlPv/XhP9TKZS856NpYFvCQ6YSvoSQMfpCXYjKgKaVifUZUaBwFKFHfHQU39vhGIW9U12N9WlRz08gk2WMo+Ef9OfwQqfBEUyAgSC8nwQjCgQxqxmuZnWjfFhNMBcCiY22siHykd5YBO4iAGTANwwQQijmQ0Swyw/BkLsGscB4CWgAKhftghizYoaCRXU4hanzrgHHaOGgACGiQcBBtwUyQjk6ePogRFgngZFC0BwPhGmaF/H6ykwBdAIjoiunUCqCENfMBRJHOZldU5XeAHSAiWmmR9HTS7wExjIUwFcDBjpd/CWExZoAYgAZb8D1UHRcdZoV+QLz0Awii8iQXG3uR+cZYAJSwOmRT2faxJcWkqK2ADblx0ATZNa4AhbBL9M18OR7qEKSPzTgPsGPXOgEcRsVnCPH4VAJpaLyigfGSWaKBtaNy6aR6WlNqac5oolhTvlgxAuZsQprellNLYT00UwAAE/dJREFUhrRKaWiiorFCzbArAILmbEo9rRk1JykESOHCQIPjJRUqnknzZkX0zpasqWVDrRwASV/RU80LRXwtaUfdbTk1pRJK1gFGoRZoAO3QWFHjpapZLT2bSaqnI6e2XFoTBYoDekbT05oMNL0lo1yGCsuuRiqe9oyWNTJRVlDzlHF9dTRn1d2BHszTRInqzYGx+czmpLqbUgakTXXPH+kfVHx8bIHYAsebBUKwUyjmdfeD9+rb3/+WHHdMHem8LlyxSGfMnKtsiWKAgcpuQmNFT3uHJ7R3eMy8UGYSCU3raFdPR7O6WrNSMqXeoQlt2rFHVcpnVAh1VXXKSUvV3pVTk1tTrhpmZvXWavrJ+vXaUaipWE5pXvdiffgDH1dHR7jswoGeORYAEL5C7gFo4BlPxWB8CYQEUgaOwx/ht3ihJ9Jgtaz4BRtiwhfRH888XrLxjehdOR9fZMNknM8+SyqwHhX7kY9AMNAX/hKfjk9CKoJGFcKE84haIOfgwzgIYxElwodCSuCLaJvz7PqZ+D98Lb4b38VLvvXxjJH90Tp6R3t3GYEyDfOxK3hHM4uiDUdFU/ZiRMVJFvnRlkVptBml0uzFjSI7fgYw2BLPoFfifRQxwkDsp9Q16elcKLvyuI39MQaAkgU6tg/6trV77IWOji0q8rKZUPZfO2bbx1RoGPTKzWSPpS8+nGNXImcs0dx/y45F229MLWSfHWdjzSM7Pjtf2sdedp60b9Fz9Fwz/zCr0myEeAAufuCoSogSXYwCJTmGZwOZYfVjASB8THVQ/jMVQglBsXxFCGYALa7P4pv1hSkcgJFj1s4yx5g2zFmmVX5iGYewTkVYA6h+MnIaA6LovxZIVRIj6vUuiJdTDDBsIwzPmWpAzM+MO+yhpkCE0sPU+XBe9GMXgGBcfMJKQtYq4YSPl1j40f5Rx+fFFogt0GAB35fn17Rh52b9x9c+p3y5V+nasFZO79blq89RtuJqvFzVwERBewfGtLO3X739A3IdR625nNLU/Opo1txZ3eqeMUM79g5rd/+oJooVVWueatWyZs/s1pw5zZrZlVFnKiM5CW0aGtKPH31C426LSqW0XnHuFbrmHe8Nn8EHADv2e3wAL/Ik8+DsiTgQFuIFnxd/ljHCB/Hiy7JNgCD8IwCDaAGJRpwPmQGpYJ6Zvm+KD/JSTkE/1qYkQsILuPUbEB7ILjiOSALaWGQUvNhDZuBvIDY4hogQkQi78Db13dAUMVa+I5kHCQpjIZICEQD4YVwAMF7KGQsRGHwaURg0r9aHknSEPAbSwq4ycLT3tgE7jY7cNjbVQ9+CnKhTiIKgxoFE24iCHug5UKPNYLICXS4eyI6QFdlXHAdiBckSyuI469CjbU8lerJALArIouO2gORg6XFTxUWj30UBkwUy9rtozNHayIKfqM2izIu1nx2z/b2R4rN9RG0aDRFGr+G+Y/at9bQf9VkHQWFdCEJTIADKoCMoA5KQlBmurUU1inB/CF0MQEEbE8CyADO8ehWuhCnBznITIajhJ88cx1tWWMxiX6VRHgz2WMAOwMqMxWSRuSbMximuE4T9GEBkrFkPONWZGQuTTNn2EPzATtWh3eSxfB+uZ4Niaf8tBjtH+ziJz4stcHxagOeYH/jaO9yvb9zwNT2+5i61N/mansvp9AWrlPObtWdgXBNeoO5pMzVj9lxt37ZNa598UilXyiYcBZWCSvkhzZg1x+gIYa89N6VFS5br3HNfqr29u7T2yXvUnChp7vQeZZsyWrtrhx7bsVOj1bRacjP03nd8UOecfvYhM7GwIr4PsEBiCoCBl33KrOAX0cbwOy/+VBwmtAXQgW0BpABkEAaTUAOgQc6AHyW7mSgOK5Z/6lOfMlogjgGgAHKIPABSWI6C0BPhMqQXsCuwOfhMzgd4INmAoUHXikSE7wAytEX76FEBLyTSMAeiJBwHywNThJ+n6j818ABxsDhIYABVRHAAaGhjzz77bFOaBqnGs9lMNlY0VmfBwFTxs0aG5nA6bown2vZBbwAY9DIYB2oL4IMuhTAOoTDoMxgLjASStfVspup3KsBgx2sR64HG23jugeZ5IFB4MDtMNf/o8YfaPxV4nAqAHcwmk4CpzuiYa2CKRfGvXQsGoMOe+mowgA8DMkKoEl63UP9ijwGcmAW3DJ1j15GygbIQyBgGB8Bhmg772rf+TNhXyO2EoMn2ZsfF70ZHUydfQh1NfcymgBbth2LksDUYnkDyayRryXdDPme/NW/Co8y3Caqd7k/sxMzO4fxhx8fEFjiBLMAjgYrHZa+ix9Y+qOu+9e/KpCryCgWlK0nN6l6o2XNX6rSzzzMVklPprIqFvB576CHddevPVMqPa3SgT+XiqHnmdc+cp5nzFmjVqafr9DPPUmt7h2rVinZseVoP3nOHdm/bqGJ1THvG+uS0NKtQcfWSVS/V+9/5ITVlcvu9YDX6WvsiDJDA+bMWI8AEdgRZB8DBJq4ACkiqQTMLS8K/yCbQzwBC0NAgAQG0QBTgR9GJoikFMFGgF0kGNduQnOCXaYNlIyAc0H3C7gCeCFVBDFDd365PhQaWEBv/IrkAAC1evNj4bfSu6FMBTuh5WYSUcBt9o2FFukLExupvkYHg/61/I2QHaOIcABeSj2ez7bcQ6LNp6HDPtcDjxhtvNGjU6k5sTA6ay+qCQKogRQwFZRdVccdv34dr8X3HmbBV/Ve7tGUIL8JKn5OLXRqmp75WTKQbuyCeLZ8egplnbiHsCNsL14nZf2tcS9zyO/uCTPWxmHjWvtYM4LLC4Xp1Uh48hKPC4Fi4P2EAWthLQBtmewaiMTM3DNmRmzI+I7ZAbIETyAIE4MmY4inQ279L//WNL2j9hofVlE3Kr/h65SWv1+uvfJfSqSbzghc+Sxz5nqfC+Li2b92ih+6/V3fedotWnfISXfWOX9L0GbOUqy8iPZnKQCo6ae6PPqSv/vfnla+OKJVLq1p19d53fkgXnXtJ/cl44KeOlTHw0k+JFXwkYR5ABKwH4AIwA9uB7hRmh1AXDAjMDwwMrAj+FaaGMBPnAyoAHyxH9IlPfMKUm2GVAvQ6/Ev7sC3UdYOE4F8YFxJyACUAJnQ2MEEwNvxOaIowF+fDvMAUAXrw44iqCa8BhFjsE9ICLSyCa1gkQmKEwmB7OI/9zA8QRNTHrv0F2IEYIQvt2WwvONixwiMQJBWb0eRYgGMRLsAHKg7qjQtCfDCq5I6Gjp7N5H/Rzg2BSQTU7IM3kw4/Cgka4MF+Z0f/VCd1QIcwaPS4aJ5TuGRePfupzv6YMFOo5plyg40xwTGzps0+mDQZGLMd7FvE+Jnt1GVCB+nmF+0WiecbW+BFaQEUgJ5hpVkTqqJHn3xI3/nfa1WsDMlTVTOnzdN73vprmj9rafg0oXSOYYXra1y50s4dO/SlL37RsB7vvPrqyfcn+z5lMFKNFPQR/fTun+pHt/6PWtvTqpZKWn3SWXrHm69Ra3OnAVEHe1nHDxLCooAsgALxLh8rbbDrXhEeQhsDs8NK5RbsECkh1ARDA+iB3WFZIcAOTA1AhfIpFuzgg8n6JbpCWIx+EBvDqgB4ACKEzBgL46LkCx9ICMAOKyoAWoi8UHoG0DQV2CEri6QbxgPYYWycRyiL70iwQYxNko0tI0NxYUrIANhYdeHZbMcE7HChEfYyST4gV8RJdoOaQ83N5InjRcNK/BzNnno2k//FOzfq+S0/MzWg2J9P2WepkDOxS9xZjuaZ+xu/sb8/E0DVBcr7XQyTMD4JxfalgIcBqf23Rqg1GXTb9zCaCrVZlmhfN794t0M849gCvxAW4AHgyQ9q8r2kWdZhdHxYN/zwev3w1u+qqTMl10no7BUv11WveYemsWyRT2JJog5KWMYn0I4dO/WFr3xFJ61cqXe/65fq4KOe0GBUAIHyhQk98Mh9+u6Pv628NyrX8dScaNKvvucjOmnpGfJrrpyEI7ee/Xkg81M3DYCBAJgSL7Ae+D7ACLobQkwAFEqUIFAmHAXYAZwg6oUNIZuZEBXhJIANYAegwzmEpNDkUHoFjQ6g5TWvec3kcAh54Xs/85nPGCAC0IHdscwO7A6/cx7iZkALIIuQF1ohABP9wuwAymB2CK8xBkJS6HQsswMwg+0hhAVDRDY2oTI0RvR/2223mTGfcGAnKrw9nFBUVBBtr0TM7BzNEypMv9yf2SFMNMmp1N9iIrDEvKo0hn9sAIzj6oLm6HDqIbDwfcie39CG+TXC7dhMrCkDSo1IZV8QLXzrmqoPG5zbB5OmbsUySkdjz/ic2AKxBU4MCxjKxVRfl58KK6/L06YdG/Sdm76urb3rlUg4Ko97uvT8V+myi16taZ0zlQDsTLLHvvb09ut/b/qhFi9cqCsuv9QUYQ1rczkKfEcTxQk9se5Bfe/H31T/6IBa2luVdsnAukRXvPw1SjstCvwQ7NgluKayH4CGEBZABNCBo4cJYSMyAhMDgIAZQX9D2IxljKJhLMJRABLORd/D+pMcB1uEFgZmh1AW+h9E0ERPAFUInAE0/AtDA5ixDFMj2AHAoCVijUvAFH0CusicIioD0EEjRBiLc2F2YIYATxbskHFNGIsxQHoQtmOuACUYHRgkxoso+4QDOyfGH8eLdZRTURwHih0fgA45ILPSgHgmfz1QOwc6/mhsf3BAFG1x/yDepErpaDqNz4ktEFvghLFAZFXy+itSqVbS42sf1Ne/+SWN5QflpH2l3VatXnaerrz0DZo1Y1aY/et48hMUO61qeGBUzdmsOttbw0SIejr3yNiYHn7kYd106/Ua9/ukIC2/lNB5Z12kd7313WrNAHT8kCkynwMbDrBB4VjLhgBaYDlshIPEHXQ3ZDuhy0HXiuj3tNNOMwADhoXICVIR1m4ko4loCG3wPboYwA4AhJARLArHUPeNqAqgCI0P7A9SE/qhfc4hPIVWCJAFWEJ8TD0d+uE4xkjmFr+zIDbHEU7jXDLKCGMBXFgeisLEgCOiOzBCCKyZD0wPNYIYL3V9AEGAnte//vXP6m57wcNYz2q08cmxBWILxBaILRBb4IgtYMFOqOozga3A03hhRPc9fJfuuf9OFarjmhgrabyvqpcsPV0XnPcyrVy1QsnmnPxEytQjM/pC6oYFvlKOVCmXtHvnLj340EN64MEHNFrp1ZylPQq8lBbPW6krLn2d5s+cFxb0Y8xGbHjw2DmSDkJVhKAAMOecc85krTYbyoJNYQUCpB6kcpOlRTo31f4RL7MBWmCBCHMBcgBBN9xwg0gOIkSG5oa+YFY4BqbILr0E0wP7whqVMCtkSlFrB2YJEMXYWIwaFgYmirAbY6C4L6wQwIZsMtrlGD7U8wHIkdnFWBArUwMIBocQGuE32qZPwl0wUgAw5komFpqgZ7PFYOfZWC8+N7ZAbIHYArEFTgAL1PWKRk0cgp2a58tXzax6vnX7Jj29eb2GB0e0Y9NuFUcL8r2aZs2fp/krVmnGvKWq+AnVPJZO9pR1A1UmRrVp7Rpt3bxJpSLLIzWpe1a75i6cpe6OGTrl5NPU0d4jh1pepgJGWJbDcShleuhsLFigaOX+xtprllXiX5gbgFB06QUYF7KayGqmHYoNEh4iywlmiGJ+tvo/bVhxMslAtr3JpYbqRRCthCRaVJif7dIVtuCvPS66TJQtiMu/tn0rZbG182iHNphLY5v296O92WKwc7SWi8+LLRBbILZAbIETxAJ1ZgfUEYRV3Vnbj7X7TImvuhSRtbB2bNmmB+67Txs3r9dooahs1yxdcOmVakHHk3LkV8sKSgWtf/xRPf3kY8olXfV0tuv000/T6WeuVnNLk1wnKd8ULEWf4xoyB40PWWHsOxTYiRbCtVnKUbCA0acqTGuPhbFhnUpCTrAjgA4YHMJCsCgs62CLBEZrvTUWq40WxrUXOjqO6M+GvXKpibZv0XD7u83CNuRWfXHRqGbXgqfoPs6xi4dGwc/R3nAx2Dlay8XnxRaILRBbILbACWKBeiKDYXbqSQ51qZ8BIkaIHOaZUnC1XC5q89aNeujxJ7S1P6+WnsXqmb1Y3dM7VC3n1b9jm/q3bVBb2tWqZYt1yqqV6pnWE9bCMIkbNjmC4q1Wo1NfmNgWUT2I5aKFY6NFBxu/t+ChsTAhYSuWXCIVHHaHjfR1tDKve93rjPj4cNq1Q4wWHm4ER43HRH+347P19RrbaTRB4zwsqIuCpKO94WKwc7SWi8+LLRBbILZAbIETyAIhCDnQZnGKqajumMo8Kvmehkuedg7ktWn3uJKZpByvpI5sSktmd2paa7OaUsmwHrsJU9WrhkUqYOzrD7AzuRrg8243AAYaGVgeAAphIEJasCV2HcnGdRmf90Edww5isHMMjR93HVsgtkBsgdgCL5AFJpM2LaWzP/jxDUBxjAAZVGIEzOWydo/ktXukovGKNDg8opasq5ntTepqTmtmR7M6mpuVZOUcYmMUIgwFOhFVju34wEVSnw8LNK4JSR8W5EwVSno+xnA8tRmDnePpasRjiS0QWyC2QGyB588ChlqxYuV9JSv4yTeUTmJyceCa52nv8Ij2jI7LS2SVL3vKNucUeDW5Xk0tSUe5hDR3RrdSrmsKBbJGH63bamA2aBaWYT12YCeqibGaGlidmNl5/m61uOXYArEFYgvEFogtcAwtYEHO/vW5qIAMH+PWQYkBQL6vqh9o79CYSRmf1tOucrGskZExdXe0qbkpG1Hg1OvuTM7MLngzZUzreZ//VAuMHk4h3+d9YMeog5jZOUaGj7uNLRBbILZAbIHj1wIW7JhErXoxwOjSRYS6nEMs+3D8zu4Xb2T/H4/qe0QZtVCzAAAAAElFTkSuQmCC">
          <a:extLst>
            <a:ext uri="{FF2B5EF4-FFF2-40B4-BE49-F238E27FC236}">
              <a16:creationId xmlns="" xmlns:a16="http://schemas.microsoft.com/office/drawing/2014/main" id="{00000000-0008-0000-0000-0000021C0000}"/>
            </a:ext>
          </a:extLst>
        </xdr:cNvPr>
        <xdr:cNvSpPr>
          <a:spLocks noChangeAspect="1" noChangeArrowheads="1"/>
        </xdr:cNvSpPr>
      </xdr:nvSpPr>
      <xdr:spPr bwMode="auto">
        <a:xfrm>
          <a:off x="10058400" y="171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22833</xdr:colOff>
      <xdr:row>38</xdr:row>
      <xdr:rowOff>68037</xdr:rowOff>
    </xdr:from>
    <xdr:to>
      <xdr:col>10</xdr:col>
      <xdr:colOff>3946072</xdr:colOff>
      <xdr:row>59</xdr:row>
      <xdr:rowOff>43295</xdr:rowOff>
    </xdr:to>
    <xdr:graphicFrame macro="">
      <xdr:nvGraphicFramePr>
        <xdr:cNvPr id="1831161" name="Chart 229">
          <a:extLst>
            <a:ext uri="{FF2B5EF4-FFF2-40B4-BE49-F238E27FC236}">
              <a16:creationId xmlns="" xmlns:a16="http://schemas.microsoft.com/office/drawing/2014/main" id="{00000000-0008-0000-0500-0000F9F01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ObrasP\Downloads\ANALISIS%20DE%20COSTOS%20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MPUTO"/>
      <sheetName val="COEF. RESUMEN"/>
      <sheetName val="INSUMOS"/>
      <sheetName val="PRESUPUESTO"/>
      <sheetName val="PLAN DE TRAB. Y CURVA DE INV"/>
      <sheetName val="ANALISIS DE COSTO"/>
    </sheetNames>
    <sheetDataSet>
      <sheetData sheetId="0" refreshError="1"/>
      <sheetData sheetId="1" refreshError="1"/>
      <sheetData sheetId="2" refreshError="1">
        <row r="19">
          <cell r="D19">
            <v>1.587</v>
          </cell>
        </row>
      </sheetData>
      <sheetData sheetId="3" refreshError="1"/>
      <sheetData sheetId="4" refreshError="1">
        <row r="15">
          <cell r="B15">
            <v>1</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oletinoficial.gob.ar/detalleAviso/primera/243515/20210426"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45"/>
  <sheetViews>
    <sheetView showGridLines="0" view="pageBreakPreview" zoomScale="80" zoomScaleNormal="80" zoomScaleSheetLayoutView="80" workbookViewId="0">
      <selection activeCell="A27" sqref="A27"/>
    </sheetView>
  </sheetViews>
  <sheetFormatPr baseColWidth="10" defaultColWidth="11.42578125" defaultRowHeight="12.75" x14ac:dyDescent="0.2"/>
  <cols>
    <col min="1" max="1" width="132.5703125" style="133" customWidth="1"/>
    <col min="2" max="16384" width="11.42578125" style="131"/>
  </cols>
  <sheetData>
    <row r="1" spans="1:3" ht="33" customHeight="1" x14ac:dyDescent="0.2">
      <c r="A1" s="138" t="s">
        <v>84</v>
      </c>
    </row>
    <row r="3" spans="1:3" ht="15" x14ac:dyDescent="0.2">
      <c r="A3" s="187" t="s">
        <v>52</v>
      </c>
    </row>
    <row r="5" spans="1:3" x14ac:dyDescent="0.2">
      <c r="A5" s="132" t="s">
        <v>45</v>
      </c>
    </row>
    <row r="6" spans="1:3" x14ac:dyDescent="0.2">
      <c r="A6" s="133" t="s">
        <v>47</v>
      </c>
    </row>
    <row r="7" spans="1:3" x14ac:dyDescent="0.2">
      <c r="A7" s="133" t="s">
        <v>54</v>
      </c>
    </row>
    <row r="8" spans="1:3" x14ac:dyDescent="0.2">
      <c r="A8" s="133" t="s">
        <v>48</v>
      </c>
    </row>
    <row r="9" spans="1:3" x14ac:dyDescent="0.2">
      <c r="A9" s="133" t="s">
        <v>94</v>
      </c>
      <c r="C9"/>
    </row>
    <row r="10" spans="1:3" x14ac:dyDescent="0.2">
      <c r="A10" s="137" t="s">
        <v>95</v>
      </c>
    </row>
    <row r="12" spans="1:3" s="135" customFormat="1" x14ac:dyDescent="0.2">
      <c r="A12" s="132" t="s">
        <v>40</v>
      </c>
    </row>
    <row r="13" spans="1:3" x14ac:dyDescent="0.2">
      <c r="A13" s="133" t="s">
        <v>44</v>
      </c>
      <c r="B13" s="134"/>
      <c r="C13" s="134"/>
    </row>
    <row r="14" spans="1:3" x14ac:dyDescent="0.2">
      <c r="A14" s="133" t="s">
        <v>51</v>
      </c>
      <c r="B14" s="134"/>
      <c r="C14" s="134"/>
    </row>
    <row r="15" spans="1:3" ht="25.5" x14ac:dyDescent="0.2">
      <c r="A15" s="133" t="s">
        <v>62</v>
      </c>
      <c r="B15" s="134"/>
      <c r="C15" s="134"/>
    </row>
    <row r="16" spans="1:3" x14ac:dyDescent="0.2">
      <c r="B16" s="134"/>
      <c r="C16" s="134"/>
    </row>
    <row r="17" spans="1:3" s="135" customFormat="1" x14ac:dyDescent="0.2">
      <c r="A17" s="132" t="s">
        <v>78</v>
      </c>
      <c r="B17" s="136"/>
      <c r="C17" s="136"/>
    </row>
    <row r="18" spans="1:3" x14ac:dyDescent="0.2">
      <c r="A18" s="133" t="s">
        <v>77</v>
      </c>
    </row>
    <row r="19" spans="1:3" ht="25.5" x14ac:dyDescent="0.2">
      <c r="A19" s="163" t="s">
        <v>60</v>
      </c>
    </row>
    <row r="21" spans="1:3" s="135" customFormat="1" x14ac:dyDescent="0.2">
      <c r="A21" s="132" t="s">
        <v>46</v>
      </c>
    </row>
    <row r="22" spans="1:3" ht="25.5" x14ac:dyDescent="0.2">
      <c r="A22" s="133" t="s">
        <v>63</v>
      </c>
    </row>
    <row r="23" spans="1:3" ht="25.5" x14ac:dyDescent="0.2">
      <c r="A23" s="133" t="s">
        <v>61</v>
      </c>
    </row>
    <row r="24" spans="1:3" ht="25.5" x14ac:dyDescent="0.2">
      <c r="A24" s="133" t="s">
        <v>64</v>
      </c>
    </row>
    <row r="25" spans="1:3" ht="25.5" x14ac:dyDescent="0.2">
      <c r="A25" s="133" t="s">
        <v>73</v>
      </c>
    </row>
    <row r="27" spans="1:3" x14ac:dyDescent="0.2">
      <c r="A27" s="132" t="s">
        <v>22</v>
      </c>
    </row>
    <row r="28" spans="1:3" x14ac:dyDescent="0.2">
      <c r="A28" s="133" t="s">
        <v>93</v>
      </c>
    </row>
    <row r="29" spans="1:3" ht="25.5" x14ac:dyDescent="0.2">
      <c r="A29" s="133" t="s">
        <v>92</v>
      </c>
    </row>
    <row r="30" spans="1:3" x14ac:dyDescent="0.2">
      <c r="A30" s="133" t="s">
        <v>65</v>
      </c>
    </row>
    <row r="31" spans="1:3" ht="25.5" x14ac:dyDescent="0.2">
      <c r="A31" s="133" t="s">
        <v>81</v>
      </c>
    </row>
    <row r="32" spans="1:3" ht="25.5" x14ac:dyDescent="0.2">
      <c r="A32" s="133" t="s">
        <v>82</v>
      </c>
    </row>
    <row r="34" spans="1:1" x14ac:dyDescent="0.2">
      <c r="A34" s="132" t="s">
        <v>49</v>
      </c>
    </row>
    <row r="35" spans="1:1" ht="25.5" x14ac:dyDescent="0.2">
      <c r="A35" s="133" t="s">
        <v>66</v>
      </c>
    </row>
    <row r="36" spans="1:1" ht="25.5" x14ac:dyDescent="0.2">
      <c r="A36" s="133" t="s">
        <v>68</v>
      </c>
    </row>
    <row r="37" spans="1:1" ht="25.5" x14ac:dyDescent="0.2">
      <c r="A37" s="133" t="s">
        <v>67</v>
      </c>
    </row>
    <row r="39" spans="1:1" x14ac:dyDescent="0.2">
      <c r="A39" s="132" t="s">
        <v>50</v>
      </c>
    </row>
    <row r="40" spans="1:1" s="164" customFormat="1" x14ac:dyDescent="0.2">
      <c r="A40" s="163" t="s">
        <v>91</v>
      </c>
    </row>
    <row r="41" spans="1:1" s="164" customFormat="1" ht="25.5" x14ac:dyDescent="0.2">
      <c r="A41" s="163" t="s">
        <v>70</v>
      </c>
    </row>
    <row r="42" spans="1:1" x14ac:dyDescent="0.2">
      <c r="A42" s="163" t="s">
        <v>74</v>
      </c>
    </row>
    <row r="43" spans="1:1" ht="25.5" x14ac:dyDescent="0.2">
      <c r="A43" s="163" t="s">
        <v>72</v>
      </c>
    </row>
    <row r="44" spans="1:1" x14ac:dyDescent="0.2">
      <c r="A44" s="163" t="s">
        <v>71</v>
      </c>
    </row>
    <row r="45" spans="1:1" ht="25.5" x14ac:dyDescent="0.2">
      <c r="A45" s="133" t="s">
        <v>96</v>
      </c>
    </row>
  </sheetData>
  <hyperlinks>
    <hyperlink ref="A10" r:id="rId1"/>
  </hyperlinks>
  <pageMargins left="0.70866141732283472" right="0.51181102362204722" top="0.9055118110236221" bottom="0.74803149606299213" header="0.31496062992125984" footer="0.31496062992125984"/>
  <pageSetup paperSize="9" scale="69" fitToHeight="0" orientation="portrait" r:id="rId2"/>
  <headerFooter>
    <oddHeader>&amp;R&amp;G</oddHeader>
    <oddFooter>Página &amp;P</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F21"/>
  <sheetViews>
    <sheetView view="pageBreakPreview" zoomScaleNormal="80" zoomScaleSheetLayoutView="100" workbookViewId="0">
      <selection activeCell="D31" sqref="D31"/>
    </sheetView>
  </sheetViews>
  <sheetFormatPr baseColWidth="10" defaultColWidth="11.42578125" defaultRowHeight="15" customHeight="1" x14ac:dyDescent="0.2"/>
  <cols>
    <col min="1" max="1" width="9.7109375" style="75" customWidth="1"/>
    <col min="2" max="2" width="62" style="75" customWidth="1"/>
    <col min="3" max="3" width="10.7109375" style="75" customWidth="1"/>
    <col min="4" max="4" width="14.42578125" style="75" customWidth="1"/>
    <col min="5" max="16384" width="11.42578125" style="75"/>
  </cols>
  <sheetData>
    <row r="1" spans="2:6" ht="29.25" customHeight="1" thickBot="1" x14ac:dyDescent="0.25">
      <c r="B1" s="517" t="s">
        <v>53</v>
      </c>
      <c r="C1" s="517"/>
      <c r="D1" s="517"/>
    </row>
    <row r="2" spans="2:6" ht="15" customHeight="1" x14ac:dyDescent="0.2">
      <c r="B2" s="45" t="s">
        <v>111</v>
      </c>
      <c r="C2" s="46"/>
      <c r="D2" s="152"/>
    </row>
    <row r="3" spans="2:6" ht="15" customHeight="1" x14ac:dyDescent="0.2">
      <c r="B3" s="151" t="s">
        <v>112</v>
      </c>
      <c r="C3" s="49"/>
      <c r="D3" s="153"/>
    </row>
    <row r="4" spans="2:6" ht="15" customHeight="1" x14ac:dyDescent="0.2">
      <c r="B4" s="151" t="s">
        <v>119</v>
      </c>
      <c r="C4" s="53"/>
      <c r="D4" s="154"/>
    </row>
    <row r="5" spans="2:6" ht="15" customHeight="1" x14ac:dyDescent="0.2">
      <c r="B5" s="151" t="s">
        <v>491</v>
      </c>
      <c r="C5" s="53"/>
      <c r="D5" s="154"/>
    </row>
    <row r="6" spans="2:6" ht="15" customHeight="1" x14ac:dyDescent="0.2">
      <c r="B6" s="151" t="s">
        <v>114</v>
      </c>
      <c r="C6" s="54"/>
      <c r="D6" s="155"/>
    </row>
    <row r="7" spans="2:6" ht="15" customHeight="1" thickBot="1" x14ac:dyDescent="0.25">
      <c r="B7" s="503">
        <v>44621</v>
      </c>
      <c r="C7" s="56"/>
      <c r="D7" s="156"/>
    </row>
    <row r="8" spans="2:6" ht="15" customHeight="1" thickBot="1" x14ac:dyDescent="0.25">
      <c r="B8" s="14"/>
      <c r="C8" s="12"/>
      <c r="D8" s="12"/>
    </row>
    <row r="9" spans="2:6" s="139" customFormat="1" ht="15" customHeight="1" thickBot="1" x14ac:dyDescent="0.25">
      <c r="B9" s="514" t="s">
        <v>85</v>
      </c>
      <c r="C9" s="515"/>
      <c r="D9" s="516"/>
    </row>
    <row r="10" spans="2:6" s="139" customFormat="1" ht="15" customHeight="1" thickBot="1" x14ac:dyDescent="0.25">
      <c r="B10" s="512" t="s">
        <v>9</v>
      </c>
      <c r="C10" s="513"/>
      <c r="D10" s="140">
        <v>1</v>
      </c>
      <c r="F10" s="139">
        <v>1.244</v>
      </c>
    </row>
    <row r="11" spans="2:6" s="139" customFormat="1" ht="12.75" x14ac:dyDescent="0.2">
      <c r="B11" s="141" t="s">
        <v>17</v>
      </c>
      <c r="C11" s="242">
        <v>0.15</v>
      </c>
      <c r="D11" s="142">
        <f>+D10*C11</f>
        <v>0.15</v>
      </c>
    </row>
    <row r="12" spans="2:6" s="139" customFormat="1" ht="12.75" x14ac:dyDescent="0.2">
      <c r="B12" s="141" t="s">
        <v>38</v>
      </c>
      <c r="C12" s="242">
        <v>0.1</v>
      </c>
      <c r="D12" s="143">
        <f>+D10*C12</f>
        <v>0.1</v>
      </c>
    </row>
    <row r="13" spans="2:6" s="139" customFormat="1" ht="12.75" x14ac:dyDescent="0.2">
      <c r="B13" s="144" t="s">
        <v>13</v>
      </c>
      <c r="C13" s="145"/>
      <c r="D13" s="146">
        <f>SUM(D10:D12)</f>
        <v>1.25</v>
      </c>
    </row>
    <row r="14" spans="2:6" s="139" customFormat="1" ht="12.75" x14ac:dyDescent="0.2">
      <c r="B14" s="141" t="s">
        <v>12</v>
      </c>
      <c r="C14" s="242">
        <v>0.02</v>
      </c>
      <c r="D14" s="143">
        <f>+D13*C14</f>
        <v>2.5000000000000001E-2</v>
      </c>
    </row>
    <row r="15" spans="2:6" s="139" customFormat="1" ht="12.75" x14ac:dyDescent="0.2">
      <c r="B15" s="144" t="s">
        <v>14</v>
      </c>
      <c r="C15" s="145"/>
      <c r="D15" s="146">
        <f>SUM(D13:D14)</f>
        <v>1.2749999999999999</v>
      </c>
    </row>
    <row r="16" spans="2:6" s="139" customFormat="1" ht="12.75" x14ac:dyDescent="0.2">
      <c r="B16" s="147" t="s">
        <v>55</v>
      </c>
      <c r="C16" s="242">
        <v>0.21</v>
      </c>
      <c r="D16" s="143">
        <f>+C16*D15</f>
        <v>0.26774999999999999</v>
      </c>
    </row>
    <row r="17" spans="2:4" s="139" customFormat="1" ht="15.75" customHeight="1" thickBot="1" x14ac:dyDescent="0.25">
      <c r="B17" s="147" t="s">
        <v>57</v>
      </c>
      <c r="C17" s="242">
        <v>3.5000000000000003E-2</v>
      </c>
      <c r="D17" s="143">
        <f>+C17*D15</f>
        <v>4.4624999999999998E-2</v>
      </c>
    </row>
    <row r="18" spans="2:4" s="139" customFormat="1" ht="13.5" thickBot="1" x14ac:dyDescent="0.25">
      <c r="B18" s="148" t="s">
        <v>18</v>
      </c>
      <c r="C18" s="149"/>
      <c r="D18" s="185">
        <f>ROUND(SUM(D15:D17),3)</f>
        <v>1.587</v>
      </c>
    </row>
    <row r="19" spans="2:4" ht="12.75" x14ac:dyDescent="0.2"/>
    <row r="20" spans="2:4" ht="15" customHeight="1" x14ac:dyDescent="0.2">
      <c r="B20" s="125" t="s">
        <v>56</v>
      </c>
    </row>
    <row r="21" spans="2:4" ht="15" customHeight="1" x14ac:dyDescent="0.2">
      <c r="B21" s="125" t="s">
        <v>58</v>
      </c>
    </row>
  </sheetData>
  <mergeCells count="3">
    <mergeCell ref="B10:C10"/>
    <mergeCell ref="B9:D9"/>
    <mergeCell ref="B1:D1"/>
  </mergeCells>
  <phoneticPr fontId="8" type="noConversion"/>
  <printOptions horizontalCentered="1"/>
  <pageMargins left="0.78740157480314965" right="0.39370078740157483" top="2.5590551181102366" bottom="0.39370078740157483" header="0" footer="0"/>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1:Q144"/>
  <sheetViews>
    <sheetView view="pageBreakPreview" topLeftCell="A85" zoomScale="70" zoomScaleNormal="70" zoomScaleSheetLayoutView="70" workbookViewId="0">
      <selection activeCell="G15" sqref="G15:G109"/>
    </sheetView>
  </sheetViews>
  <sheetFormatPr baseColWidth="10" defaultColWidth="11.42578125" defaultRowHeight="15" customHeight="1" x14ac:dyDescent="0.2"/>
  <cols>
    <col min="1" max="1" width="2.7109375" style="13" customWidth="1"/>
    <col min="2" max="2" width="11.85546875" style="13" bestFit="1" customWidth="1"/>
    <col min="3" max="3" width="12.28515625" style="29" customWidth="1"/>
    <col min="4" max="4" width="76.42578125" style="13" customWidth="1"/>
    <col min="5" max="5" width="13.5703125" style="29" customWidth="1"/>
    <col min="6" max="6" width="14.42578125" style="62" customWidth="1"/>
    <col min="7" max="7" width="20.42578125" style="66" customWidth="1"/>
    <col min="8" max="8" width="18.42578125" style="65" customWidth="1"/>
    <col min="9" max="9" width="31.140625" style="27" bestFit="1" customWidth="1"/>
    <col min="10" max="10" width="16.140625" style="85" customWidth="1"/>
    <col min="11" max="11" width="31.140625" style="13" bestFit="1" customWidth="1"/>
    <col min="12" max="16384" width="11.42578125" style="13"/>
  </cols>
  <sheetData>
    <row r="1" spans="2:10" ht="30" customHeight="1" thickBot="1" x14ac:dyDescent="0.25">
      <c r="B1" s="517" t="s">
        <v>53</v>
      </c>
      <c r="C1" s="517"/>
      <c r="D1" s="517"/>
      <c r="E1" s="517"/>
      <c r="F1" s="517"/>
      <c r="G1" s="517"/>
      <c r="H1" s="517"/>
      <c r="I1" s="517"/>
      <c r="J1" s="517"/>
    </row>
    <row r="2" spans="2:10" s="17" customFormat="1" ht="15" customHeight="1" x14ac:dyDescent="0.2">
      <c r="B2" s="35" t="s">
        <v>111</v>
      </c>
      <c r="C2" s="82"/>
      <c r="D2" s="34"/>
      <c r="E2" s="34"/>
      <c r="F2" s="58"/>
      <c r="G2" s="58"/>
      <c r="H2" s="58"/>
      <c r="I2" s="34"/>
      <c r="J2" s="86"/>
    </row>
    <row r="3" spans="2:10" s="17" customFormat="1" ht="15" customHeight="1" x14ac:dyDescent="0.2">
      <c r="B3" s="157" t="s">
        <v>120</v>
      </c>
      <c r="C3" s="2"/>
      <c r="D3" s="10"/>
      <c r="E3" s="10"/>
      <c r="F3" s="59"/>
      <c r="G3" s="59"/>
      <c r="H3" s="59"/>
      <c r="I3" s="10"/>
      <c r="J3" s="87"/>
    </row>
    <row r="4" spans="2:10" s="17" customFormat="1" ht="15" customHeight="1" x14ac:dyDescent="0.2">
      <c r="B4" s="278" t="s">
        <v>121</v>
      </c>
      <c r="C4" s="44"/>
      <c r="D4" s="279"/>
      <c r="E4" s="3"/>
      <c r="F4" s="60"/>
      <c r="G4" s="60"/>
      <c r="H4" s="60"/>
      <c r="I4" s="3"/>
      <c r="J4" s="88"/>
    </row>
    <row r="5" spans="2:10" s="17" customFormat="1" ht="15" customHeight="1" x14ac:dyDescent="0.2">
      <c r="B5" s="278" t="s">
        <v>491</v>
      </c>
      <c r="C5" s="44"/>
      <c r="D5" s="279"/>
      <c r="E5" s="3"/>
      <c r="F5" s="60"/>
      <c r="G5" s="60"/>
      <c r="H5" s="60"/>
      <c r="I5" s="3"/>
      <c r="J5" s="88"/>
    </row>
    <row r="6" spans="2:10" s="17" customFormat="1" ht="15" customHeight="1" x14ac:dyDescent="0.2">
      <c r="B6" s="280" t="s">
        <v>114</v>
      </c>
      <c r="C6" s="44"/>
      <c r="D6" s="279"/>
      <c r="E6" s="3"/>
      <c r="F6" s="60"/>
      <c r="G6" s="60"/>
      <c r="H6" s="60"/>
      <c r="I6" s="3"/>
      <c r="J6" s="89"/>
    </row>
    <row r="7" spans="2:10" s="17" customFormat="1" ht="15" customHeight="1" thickBot="1" x14ac:dyDescent="0.25">
      <c r="B7" s="488" t="s">
        <v>489</v>
      </c>
      <c r="C7" s="489"/>
      <c r="D7" s="490"/>
      <c r="E7" s="158"/>
      <c r="F7" s="159"/>
      <c r="G7" s="159"/>
      <c r="H7" s="159"/>
      <c r="I7" s="158"/>
      <c r="J7" s="160"/>
    </row>
    <row r="8" spans="2:10" s="17" customFormat="1" ht="15" customHeight="1" thickBot="1" x14ac:dyDescent="0.25">
      <c r="B8" s="281">
        <v>44621</v>
      </c>
      <c r="C8" s="15"/>
      <c r="D8" s="74"/>
      <c r="E8" s="15"/>
      <c r="F8" s="61"/>
      <c r="G8" s="63"/>
      <c r="H8" s="63"/>
      <c r="I8" s="16"/>
      <c r="J8" s="90"/>
    </row>
    <row r="9" spans="2:10" s="17" customFormat="1" ht="15" customHeight="1" thickBot="1" x14ac:dyDescent="0.25">
      <c r="B9" s="519" t="s">
        <v>26</v>
      </c>
      <c r="C9" s="520"/>
      <c r="D9" s="520"/>
      <c r="E9" s="520"/>
      <c r="F9" s="520"/>
      <c r="G9" s="520"/>
      <c r="H9" s="520"/>
      <c r="I9" s="520"/>
      <c r="J9" s="521"/>
    </row>
    <row r="10" spans="2:10" ht="15" customHeight="1" x14ac:dyDescent="0.2">
      <c r="B10" s="522" t="s">
        <v>5</v>
      </c>
      <c r="C10" s="533" t="s">
        <v>11</v>
      </c>
      <c r="D10" s="533" t="s">
        <v>21</v>
      </c>
      <c r="E10" s="536" t="s">
        <v>40</v>
      </c>
      <c r="F10" s="536"/>
      <c r="G10" s="543" t="s">
        <v>22</v>
      </c>
      <c r="H10" s="543"/>
      <c r="I10" s="543"/>
      <c r="J10" s="540" t="s">
        <v>30</v>
      </c>
    </row>
    <row r="11" spans="2:10" ht="15" customHeight="1" x14ac:dyDescent="0.2">
      <c r="B11" s="523"/>
      <c r="C11" s="534"/>
      <c r="D11" s="534"/>
      <c r="E11" s="534" t="s">
        <v>4</v>
      </c>
      <c r="F11" s="531" t="s">
        <v>8</v>
      </c>
      <c r="G11" s="528" t="s">
        <v>27</v>
      </c>
      <c r="H11" s="528" t="s">
        <v>28</v>
      </c>
      <c r="I11" s="526" t="s">
        <v>29</v>
      </c>
      <c r="J11" s="541"/>
    </row>
    <row r="12" spans="2:10" ht="15" customHeight="1" thickBot="1" x14ac:dyDescent="0.25">
      <c r="B12" s="524"/>
      <c r="C12" s="535"/>
      <c r="D12" s="535"/>
      <c r="E12" s="535"/>
      <c r="F12" s="532"/>
      <c r="G12" s="529"/>
      <c r="H12" s="529"/>
      <c r="I12" s="527"/>
      <c r="J12" s="542"/>
    </row>
    <row r="13" spans="2:10" ht="18.75" thickBot="1" x14ac:dyDescent="0.25">
      <c r="B13" s="537"/>
      <c r="C13" s="538"/>
      <c r="D13" s="538"/>
      <c r="E13" s="538"/>
      <c r="F13" s="538"/>
      <c r="G13" s="538"/>
      <c r="H13" s="538"/>
      <c r="I13" s="538"/>
      <c r="J13" s="539"/>
    </row>
    <row r="14" spans="2:10" ht="15" customHeight="1" thickBot="1" x14ac:dyDescent="0.25">
      <c r="B14" s="289">
        <v>1</v>
      </c>
      <c r="C14" s="525" t="s">
        <v>99</v>
      </c>
      <c r="D14" s="525"/>
      <c r="E14" s="290"/>
      <c r="F14" s="291"/>
      <c r="G14" s="292"/>
      <c r="H14" s="293"/>
      <c r="I14" s="294">
        <f>+SUM(H15:H17)</f>
        <v>764814.12</v>
      </c>
      <c r="J14" s="295">
        <f>J15+J16+J17</f>
        <v>4.7464261370791037E-2</v>
      </c>
    </row>
    <row r="15" spans="2:10" s="19" customFormat="1" ht="15" customHeight="1" x14ac:dyDescent="0.2">
      <c r="B15" s="296"/>
      <c r="C15" s="30" t="s">
        <v>292</v>
      </c>
      <c r="D15" s="76" t="s">
        <v>100</v>
      </c>
      <c r="E15" s="243" t="s">
        <v>122</v>
      </c>
      <c r="F15" s="18">
        <v>4</v>
      </c>
      <c r="G15" s="476">
        <f>+'ANALISIS DE COSTOS'!H25</f>
        <v>17652.417505490299</v>
      </c>
      <c r="H15" s="80">
        <f>ROUND(F15*G15,2)</f>
        <v>70609.67</v>
      </c>
      <c r="I15" s="261"/>
      <c r="J15" s="262">
        <f>H15/H111</f>
        <v>4.3820266186838999E-3</v>
      </c>
    </row>
    <row r="16" spans="2:10" s="21" customFormat="1" ht="15" customHeight="1" x14ac:dyDescent="0.2">
      <c r="B16" s="297"/>
      <c r="C16" s="31" t="s">
        <v>293</v>
      </c>
      <c r="D16" s="77" t="s">
        <v>123</v>
      </c>
      <c r="E16" s="244" t="s">
        <v>122</v>
      </c>
      <c r="F16" s="20">
        <v>589.5</v>
      </c>
      <c r="G16" s="476">
        <f>+'ANALISIS DE COSTOS'!H41</f>
        <v>418.97616787958134</v>
      </c>
      <c r="H16" s="81">
        <f>ROUND(F16*G16,2)</f>
        <v>246986.45</v>
      </c>
      <c r="I16" s="263"/>
      <c r="J16" s="264">
        <f>H16/H111</f>
        <v>1.5327945851527705E-2</v>
      </c>
    </row>
    <row r="17" spans="2:10" ht="15" customHeight="1" thickBot="1" x14ac:dyDescent="0.25">
      <c r="B17" s="297"/>
      <c r="C17" s="32" t="s">
        <v>294</v>
      </c>
      <c r="D17" s="78" t="s">
        <v>124</v>
      </c>
      <c r="E17" s="245" t="s">
        <v>122</v>
      </c>
      <c r="F17" s="22">
        <v>410.54</v>
      </c>
      <c r="G17" s="476">
        <f>+'ANALISIS DE COSTOS'!H57</f>
        <v>1089.340873464218</v>
      </c>
      <c r="H17" s="81">
        <f t="shared" ref="H17" si="0">ROUND(F17*G17,2)</f>
        <v>447218</v>
      </c>
      <c r="I17" s="265"/>
      <c r="J17" s="266">
        <f>H17/H111</f>
        <v>2.7754288900579432E-2</v>
      </c>
    </row>
    <row r="18" spans="2:10" ht="15" customHeight="1" thickBot="1" x14ac:dyDescent="0.25">
      <c r="B18" s="298">
        <v>2</v>
      </c>
      <c r="C18" s="525" t="s">
        <v>101</v>
      </c>
      <c r="D18" s="525"/>
      <c r="E18" s="290"/>
      <c r="F18" s="291"/>
      <c r="G18" s="291"/>
      <c r="H18" s="291"/>
      <c r="I18" s="294">
        <f>+SUM(H19:H42)</f>
        <v>4571024.5542672193</v>
      </c>
      <c r="J18" s="300">
        <f>J19+J20+J22+J24+J26+J27+J28+J29+J30+J32+J33+J34+J35+J36+J37+J38+J40+J41+J42</f>
        <v>0.28367716874270432</v>
      </c>
    </row>
    <row r="19" spans="2:10" ht="15" customHeight="1" x14ac:dyDescent="0.2">
      <c r="B19" s="296"/>
      <c r="C19" s="30" t="s">
        <v>128</v>
      </c>
      <c r="D19" s="76" t="s">
        <v>125</v>
      </c>
      <c r="E19" s="243" t="s">
        <v>122</v>
      </c>
      <c r="F19" s="18">
        <v>83</v>
      </c>
      <c r="G19" s="476">
        <f>+'ANALISIS DE COSTOS'!H76</f>
        <v>2212.1982841775357</v>
      </c>
      <c r="H19" s="80">
        <f>ROUND(F19*G19,2)</f>
        <v>183612.46</v>
      </c>
      <c r="I19" s="261"/>
      <c r="J19" s="262">
        <f>H19/H111</f>
        <v>1.1394964559982122E-2</v>
      </c>
    </row>
    <row r="20" spans="2:10" ht="15" customHeight="1" x14ac:dyDescent="0.2">
      <c r="B20" s="297"/>
      <c r="C20" s="246" t="s">
        <v>129</v>
      </c>
      <c r="D20" s="77" t="s">
        <v>126</v>
      </c>
      <c r="E20" s="244" t="s">
        <v>127</v>
      </c>
      <c r="F20" s="18">
        <v>12.45</v>
      </c>
      <c r="G20" s="477">
        <f>+'ANALISIS DE COSTOS'!H92</f>
        <v>2960.7710543999997</v>
      </c>
      <c r="H20" s="81">
        <f>ROUND(F20*G20,2)</f>
        <v>36861.599999999999</v>
      </c>
      <c r="I20" s="263"/>
      <c r="J20" s="264">
        <f>H20/H111</f>
        <v>2.2876259357575025E-3</v>
      </c>
    </row>
    <row r="21" spans="2:10" ht="15" customHeight="1" x14ac:dyDescent="0.2">
      <c r="B21" s="297"/>
      <c r="C21" s="84" t="s">
        <v>20</v>
      </c>
      <c r="D21" s="267" t="s">
        <v>130</v>
      </c>
      <c r="E21" s="268"/>
      <c r="F21" s="268"/>
      <c r="G21" s="256"/>
      <c r="H21" s="269"/>
      <c r="I21" s="270"/>
      <c r="J21" s="271"/>
    </row>
    <row r="22" spans="2:10" ht="15" customHeight="1" x14ac:dyDescent="0.2">
      <c r="B22" s="297"/>
      <c r="C22" s="247" t="s">
        <v>39</v>
      </c>
      <c r="D22" s="76" t="s">
        <v>131</v>
      </c>
      <c r="E22" s="244" t="s">
        <v>122</v>
      </c>
      <c r="F22" s="20">
        <v>472</v>
      </c>
      <c r="G22" s="476">
        <f>+'ANALISIS DE COSTOS'!H109</f>
        <v>1396.5995386037691</v>
      </c>
      <c r="H22" s="81">
        <f t="shared" ref="H22:H24" si="1">ROUND(F22*G22,2)</f>
        <v>659194.98</v>
      </c>
      <c r="I22" s="263"/>
      <c r="J22" s="264">
        <f>H22/H111</f>
        <v>4.0909551754919705E-2</v>
      </c>
    </row>
    <row r="23" spans="2:10" ht="15" customHeight="1" x14ac:dyDescent="0.2">
      <c r="B23" s="296"/>
      <c r="C23" s="30" t="s">
        <v>23</v>
      </c>
      <c r="D23" s="267" t="s">
        <v>132</v>
      </c>
      <c r="E23" s="268"/>
      <c r="F23" s="268"/>
      <c r="G23" s="256"/>
      <c r="H23" s="269"/>
      <c r="I23" s="272"/>
      <c r="J23" s="271"/>
    </row>
    <row r="24" spans="2:10" ht="15" customHeight="1" x14ac:dyDescent="0.2">
      <c r="B24" s="297"/>
      <c r="C24" s="249" t="s">
        <v>133</v>
      </c>
      <c r="D24" s="250" t="s">
        <v>134</v>
      </c>
      <c r="E24" s="251" t="s">
        <v>122</v>
      </c>
      <c r="F24" s="252">
        <v>5</v>
      </c>
      <c r="G24" s="478">
        <f>+'ANALISIS DE COSTOS'!H131</f>
        <v>4692.5486655266877</v>
      </c>
      <c r="H24" s="253">
        <f t="shared" si="1"/>
        <v>23462.74</v>
      </c>
      <c r="I24" s="263"/>
      <c r="J24" s="264">
        <f>H24/H111</f>
        <v>1.456094487161029E-3</v>
      </c>
    </row>
    <row r="25" spans="2:10" ht="15" customHeight="1" x14ac:dyDescent="0.2">
      <c r="B25" s="297"/>
      <c r="C25" s="33" t="s">
        <v>24</v>
      </c>
      <c r="D25" s="273" t="s">
        <v>135</v>
      </c>
      <c r="E25" s="254"/>
      <c r="F25" s="255"/>
      <c r="G25" s="256"/>
      <c r="H25" s="269"/>
      <c r="I25" s="270"/>
      <c r="J25" s="271"/>
    </row>
    <row r="26" spans="2:10" ht="15" customHeight="1" x14ac:dyDescent="0.2">
      <c r="B26" s="297"/>
      <c r="C26" s="248" t="s">
        <v>136</v>
      </c>
      <c r="D26" s="79" t="s">
        <v>137</v>
      </c>
      <c r="E26" s="257" t="s">
        <v>122</v>
      </c>
      <c r="F26" s="23">
        <v>450.48</v>
      </c>
      <c r="G26" s="479">
        <f>+'ANALISIS DE COSTOS'!H149</f>
        <v>1228.9993056000001</v>
      </c>
      <c r="H26" s="259">
        <f>F26*G26</f>
        <v>553639.60718668811</v>
      </c>
      <c r="I26" s="263"/>
      <c r="J26" s="264">
        <f>H26/H111</f>
        <v>3.435879952207347E-2</v>
      </c>
    </row>
    <row r="27" spans="2:10" ht="15" customHeight="1" x14ac:dyDescent="0.2">
      <c r="B27" s="297"/>
      <c r="C27" s="248" t="s">
        <v>138</v>
      </c>
      <c r="D27" s="79" t="s">
        <v>139</v>
      </c>
      <c r="E27" s="257" t="s">
        <v>122</v>
      </c>
      <c r="F27" s="23">
        <v>255</v>
      </c>
      <c r="G27" s="479">
        <f>+'ANALISIS DE COSTOS'!H165</f>
        <v>1256.9269517478028</v>
      </c>
      <c r="H27" s="259">
        <f>F27*G27</f>
        <v>320516.37269568973</v>
      </c>
      <c r="I27" s="263"/>
      <c r="J27" s="264">
        <f>H27/H111</f>
        <v>1.989120295954537E-2</v>
      </c>
    </row>
    <row r="28" spans="2:10" ht="15" customHeight="1" x14ac:dyDescent="0.2">
      <c r="B28" s="297"/>
      <c r="C28" s="248" t="s">
        <v>140</v>
      </c>
      <c r="D28" s="79" t="s">
        <v>142</v>
      </c>
      <c r="E28" s="257" t="s">
        <v>122</v>
      </c>
      <c r="F28" s="23">
        <v>363.5</v>
      </c>
      <c r="G28" s="479">
        <f>+'ANALISIS DE COSTOS'!H187</f>
        <v>2513.8539034956057</v>
      </c>
      <c r="H28" s="259">
        <f>F28*G28</f>
        <v>913785.89392065268</v>
      </c>
      <c r="I28" s="263"/>
      <c r="J28" s="264">
        <f>H28/H111</f>
        <v>5.6709429614076413E-2</v>
      </c>
    </row>
    <row r="29" spans="2:10" ht="15" customHeight="1" x14ac:dyDescent="0.2">
      <c r="B29" s="297"/>
      <c r="C29" s="248" t="s">
        <v>143</v>
      </c>
      <c r="D29" s="79" t="s">
        <v>141</v>
      </c>
      <c r="E29" s="257" t="s">
        <v>122</v>
      </c>
      <c r="F29" s="23">
        <v>97</v>
      </c>
      <c r="G29" s="479">
        <f>+'ANALISIS DE COSTOS'!H203</f>
        <v>1256.9227954956059</v>
      </c>
      <c r="H29" s="259">
        <f>F29*G29</f>
        <v>121921.51116307377</v>
      </c>
      <c r="I29" s="263"/>
      <c r="J29" s="264">
        <f>H29/H111</f>
        <v>7.5664325765402319E-3</v>
      </c>
    </row>
    <row r="30" spans="2:10" ht="15" customHeight="1" x14ac:dyDescent="0.2">
      <c r="B30" s="297"/>
      <c r="C30" s="248" t="s">
        <v>144</v>
      </c>
      <c r="D30" s="79" t="s">
        <v>145</v>
      </c>
      <c r="E30" s="257" t="s">
        <v>122</v>
      </c>
      <c r="F30" s="23">
        <v>265</v>
      </c>
      <c r="G30" s="479">
        <f>+'ANALISIS DE COSTOS'!H219</f>
        <v>2513.8539034956043</v>
      </c>
      <c r="H30" s="259">
        <f>F30*G30</f>
        <v>666171.28442633513</v>
      </c>
      <c r="I30" s="263"/>
      <c r="J30" s="264">
        <f>H30/H111</f>
        <v>4.1342500268858981E-2</v>
      </c>
    </row>
    <row r="31" spans="2:10" ht="15" customHeight="1" x14ac:dyDescent="0.2">
      <c r="B31" s="297"/>
      <c r="C31" s="33" t="s">
        <v>146</v>
      </c>
      <c r="D31" s="273" t="s">
        <v>147</v>
      </c>
      <c r="E31" s="254"/>
      <c r="F31" s="255"/>
      <c r="G31" s="256"/>
      <c r="H31" s="269"/>
      <c r="I31" s="270"/>
      <c r="J31" s="271"/>
    </row>
    <row r="32" spans="2:10" ht="15" customHeight="1" x14ac:dyDescent="0.2">
      <c r="B32" s="297"/>
      <c r="C32" s="248" t="s">
        <v>148</v>
      </c>
      <c r="D32" s="79" t="s">
        <v>149</v>
      </c>
      <c r="E32" s="257" t="s">
        <v>122</v>
      </c>
      <c r="F32" s="23">
        <v>145</v>
      </c>
      <c r="G32" s="479">
        <f>+'ANALISIS DE COSTOS'!H245</f>
        <v>720.64050192000002</v>
      </c>
      <c r="H32" s="259">
        <f t="shared" ref="H32:H38" si="2">F32*G32</f>
        <v>104492.87277840001</v>
      </c>
      <c r="I32" s="263"/>
      <c r="J32" s="264">
        <f>H32/H111</f>
        <v>6.4848136236538021E-3</v>
      </c>
    </row>
    <row r="33" spans="2:10" ht="15" customHeight="1" x14ac:dyDescent="0.2">
      <c r="B33" s="297"/>
      <c r="C33" s="248" t="s">
        <v>150</v>
      </c>
      <c r="D33" s="79" t="s">
        <v>151</v>
      </c>
      <c r="E33" s="257" t="s">
        <v>122</v>
      </c>
      <c r="F33" s="23">
        <v>108.6</v>
      </c>
      <c r="G33" s="479">
        <f>+'ANALISIS DE COSTOS'!H261</f>
        <v>1094.9266540799999</v>
      </c>
      <c r="H33" s="259">
        <f t="shared" si="2"/>
        <v>118909.03463308798</v>
      </c>
      <c r="I33" s="263"/>
      <c r="J33" s="264">
        <f>H33/H111</f>
        <v>7.3794786884600555E-3</v>
      </c>
    </row>
    <row r="34" spans="2:10" ht="15" customHeight="1" x14ac:dyDescent="0.2">
      <c r="B34" s="297"/>
      <c r="C34" s="248" t="s">
        <v>152</v>
      </c>
      <c r="D34" s="79" t="s">
        <v>153</v>
      </c>
      <c r="E34" s="257" t="s">
        <v>122</v>
      </c>
      <c r="F34" s="23">
        <v>42.25</v>
      </c>
      <c r="G34" s="479">
        <f>+'ANALISIS DE COSTOS'!H277</f>
        <v>3854.5887312</v>
      </c>
      <c r="H34" s="259">
        <f t="shared" si="2"/>
        <v>162856.37389320001</v>
      </c>
      <c r="I34" s="263"/>
      <c r="J34" s="264">
        <f>H34/H111</f>
        <v>1.0106844649215047E-2</v>
      </c>
    </row>
    <row r="35" spans="2:10" ht="15" customHeight="1" x14ac:dyDescent="0.2">
      <c r="B35" s="297"/>
      <c r="C35" s="248" t="s">
        <v>154</v>
      </c>
      <c r="D35" s="79" t="s">
        <v>155</v>
      </c>
      <c r="E35" s="257" t="s">
        <v>122</v>
      </c>
      <c r="F35" s="23">
        <v>108.6</v>
      </c>
      <c r="G35" s="479">
        <f>+'ANALISIS DE COSTOS'!H301</f>
        <v>3854.5685331550485</v>
      </c>
      <c r="H35" s="259">
        <f t="shared" si="2"/>
        <v>418606.14270063827</v>
      </c>
      <c r="I35" s="263"/>
      <c r="J35" s="264">
        <f>H35/H111</f>
        <v>2.5978640886705574E-2</v>
      </c>
    </row>
    <row r="36" spans="2:10" ht="15" customHeight="1" x14ac:dyDescent="0.2">
      <c r="B36" s="297"/>
      <c r="C36" s="248" t="s">
        <v>156</v>
      </c>
      <c r="D36" s="79" t="s">
        <v>157</v>
      </c>
      <c r="E36" s="257" t="s">
        <v>158</v>
      </c>
      <c r="F36" s="23">
        <v>95</v>
      </c>
      <c r="G36" s="479">
        <f>+'ANALISIS DE COSTOS'!H317</f>
        <v>1005.5448864</v>
      </c>
      <c r="H36" s="259">
        <f t="shared" si="2"/>
        <v>95526.764207999993</v>
      </c>
      <c r="I36" s="263"/>
      <c r="J36" s="264">
        <f>H36/H111</f>
        <v>5.9283781322897614E-3</v>
      </c>
    </row>
    <row r="37" spans="2:10" ht="15" customHeight="1" x14ac:dyDescent="0.2">
      <c r="B37" s="297"/>
      <c r="C37" s="248" t="s">
        <v>159</v>
      </c>
      <c r="D37" s="79" t="s">
        <v>160</v>
      </c>
      <c r="E37" s="257" t="s">
        <v>158</v>
      </c>
      <c r="F37" s="23">
        <v>45</v>
      </c>
      <c r="G37" s="479">
        <f>+'ANALISIS DE COSTOS'!H333</f>
        <v>1011.13124688</v>
      </c>
      <c r="H37" s="259">
        <f t="shared" si="2"/>
        <v>45500.9061096</v>
      </c>
      <c r="I37" s="263"/>
      <c r="J37" s="264">
        <f>H37/H111</f>
        <v>2.8237801103801236E-3</v>
      </c>
    </row>
    <row r="38" spans="2:10" ht="15" customHeight="1" x14ac:dyDescent="0.2">
      <c r="B38" s="297"/>
      <c r="C38" s="248" t="s">
        <v>161</v>
      </c>
      <c r="D38" s="79" t="s">
        <v>162</v>
      </c>
      <c r="E38" s="257" t="s">
        <v>122</v>
      </c>
      <c r="F38" s="23">
        <v>3</v>
      </c>
      <c r="G38" s="479">
        <f>+'ANALISIS DE COSTOS'!H358</f>
        <v>5882.4375854399996</v>
      </c>
      <c r="H38" s="259">
        <f t="shared" si="2"/>
        <v>17647.31275632</v>
      </c>
      <c r="I38" s="263"/>
      <c r="J38" s="264">
        <f>H38/H111</f>
        <v>1.0951898549651086E-3</v>
      </c>
    </row>
    <row r="39" spans="2:10" ht="15" customHeight="1" x14ac:dyDescent="0.2">
      <c r="B39" s="297"/>
      <c r="C39" s="33" t="s">
        <v>163</v>
      </c>
      <c r="D39" s="273" t="s">
        <v>164</v>
      </c>
      <c r="E39" s="254"/>
      <c r="F39" s="255"/>
      <c r="G39" s="256"/>
      <c r="H39" s="269"/>
      <c r="I39" s="270"/>
      <c r="J39" s="271"/>
    </row>
    <row r="40" spans="2:10" ht="15" customHeight="1" x14ac:dyDescent="0.2">
      <c r="B40" s="297"/>
      <c r="C40" s="248" t="s">
        <v>165</v>
      </c>
      <c r="D40" s="79" t="s">
        <v>166</v>
      </c>
      <c r="E40" s="257" t="s">
        <v>127</v>
      </c>
      <c r="F40" s="23">
        <v>0.5</v>
      </c>
      <c r="G40" s="479">
        <f>+'ANALISIS DE COSTOS'!H375</f>
        <v>75639.312553177457</v>
      </c>
      <c r="H40" s="259">
        <f>F40*G40</f>
        <v>37819.656276588728</v>
      </c>
      <c r="I40" s="263"/>
      <c r="J40" s="264">
        <f>H40/H111</f>
        <v>2.3470827793627622E-3</v>
      </c>
    </row>
    <row r="41" spans="2:10" ht="15" customHeight="1" x14ac:dyDescent="0.2">
      <c r="B41" s="297"/>
      <c r="C41" s="248" t="s">
        <v>167</v>
      </c>
      <c r="D41" s="79" t="s">
        <v>168</v>
      </c>
      <c r="E41" s="257" t="s">
        <v>169</v>
      </c>
      <c r="F41" s="23">
        <v>4</v>
      </c>
      <c r="G41" s="479">
        <f>+'ANALISIS DE COSTOS'!H391</f>
        <v>10055.449299736116</v>
      </c>
      <c r="H41" s="259">
        <f>F41*G41</f>
        <v>40221.797198944463</v>
      </c>
      <c r="I41" s="263"/>
      <c r="J41" s="264">
        <f>H41/H111</f>
        <v>2.4961593217625883E-3</v>
      </c>
    </row>
    <row r="42" spans="2:10" ht="15" customHeight="1" thickBot="1" x14ac:dyDescent="0.25">
      <c r="B42" s="297"/>
      <c r="C42" s="248" t="s">
        <v>170</v>
      </c>
      <c r="D42" s="79" t="s">
        <v>171</v>
      </c>
      <c r="E42" s="257" t="s">
        <v>122</v>
      </c>
      <c r="F42" s="23">
        <v>5</v>
      </c>
      <c r="G42" s="479">
        <f>+'ANALISIS DE COSTOS'!H414</f>
        <v>10055.448864</v>
      </c>
      <c r="H42" s="259">
        <f>F42*G42</f>
        <v>50277.244319999998</v>
      </c>
      <c r="I42" s="265"/>
      <c r="J42" s="266">
        <f>H42/H111</f>
        <v>3.1201990169946116E-3</v>
      </c>
    </row>
    <row r="43" spans="2:10" ht="15" customHeight="1" thickBot="1" x14ac:dyDescent="0.25">
      <c r="B43" s="298">
        <v>3</v>
      </c>
      <c r="C43" s="525" t="s">
        <v>102</v>
      </c>
      <c r="D43" s="525"/>
      <c r="E43" s="290"/>
      <c r="F43" s="291"/>
      <c r="G43" s="291"/>
      <c r="H43" s="291"/>
      <c r="I43" s="294">
        <f>H44+H45</f>
        <v>84800.955035998326</v>
      </c>
      <c r="J43" s="300">
        <f>J44+J45</f>
        <v>5.2627358583825865E-3</v>
      </c>
    </row>
    <row r="44" spans="2:10" ht="15" customHeight="1" x14ac:dyDescent="0.2">
      <c r="B44" s="297"/>
      <c r="C44" s="248" t="s">
        <v>172</v>
      </c>
      <c r="D44" s="79" t="s">
        <v>173</v>
      </c>
      <c r="E44" s="257" t="s">
        <v>158</v>
      </c>
      <c r="F44" s="23">
        <v>30</v>
      </c>
      <c r="G44" s="479">
        <f>+'ANALISIS DE COSTOS'!H432</f>
        <v>2268.0623548799999</v>
      </c>
      <c r="H44" s="259">
        <f>F44*G44</f>
        <v>68041.870646399999</v>
      </c>
      <c r="I44" s="274"/>
      <c r="J44" s="262">
        <f>H44/H111</f>
        <v>4.2226693363327074E-3</v>
      </c>
    </row>
    <row r="45" spans="2:10" ht="15" customHeight="1" thickBot="1" x14ac:dyDescent="0.25">
      <c r="B45" s="297"/>
      <c r="C45" s="248" t="s">
        <v>174</v>
      </c>
      <c r="D45" s="79" t="s">
        <v>175</v>
      </c>
      <c r="E45" s="257" t="s">
        <v>169</v>
      </c>
      <c r="F45" s="23">
        <v>1</v>
      </c>
      <c r="G45" s="479">
        <f>+'ANALISIS DE COSTOS'!H448</f>
        <v>16759.084389598331</v>
      </c>
      <c r="H45" s="259">
        <f>F45*G45</f>
        <v>16759.084389598331</v>
      </c>
      <c r="I45" s="265"/>
      <c r="J45" s="266">
        <f>H45/H111</f>
        <v>1.0400665220498793E-3</v>
      </c>
    </row>
    <row r="46" spans="2:10" ht="15" customHeight="1" thickBot="1" x14ac:dyDescent="0.25">
      <c r="B46" s="298">
        <v>4</v>
      </c>
      <c r="C46" s="525" t="s">
        <v>103</v>
      </c>
      <c r="D46" s="525"/>
      <c r="E46" s="290"/>
      <c r="F46" s="291"/>
      <c r="G46" s="291"/>
      <c r="H46" s="291"/>
      <c r="I46" s="294">
        <f>H47+H49+H50+H51+H52+H53+H55+H56+H57+H58+H59</f>
        <v>971300.50424387772</v>
      </c>
      <c r="J46" s="300">
        <f>J47+J49+J50+J51+J52+J53+J55+J56+J57+J58+J59</f>
        <v>6.0278778591342605E-2</v>
      </c>
    </row>
    <row r="47" spans="2:10" ht="15" customHeight="1" x14ac:dyDescent="0.2">
      <c r="B47" s="298"/>
      <c r="C47" s="248" t="s">
        <v>178</v>
      </c>
      <c r="D47" s="79" t="s">
        <v>176</v>
      </c>
      <c r="E47" s="257" t="s">
        <v>177</v>
      </c>
      <c r="F47" s="23">
        <v>1</v>
      </c>
      <c r="G47" s="479">
        <f>+'ANALISIS DE COSTOS'!H472</f>
        <v>168093.58684320003</v>
      </c>
      <c r="H47" s="259">
        <f>F47*G47</f>
        <v>168093.58684320003</v>
      </c>
      <c r="I47" s="274"/>
      <c r="J47" s="262">
        <f>H47/H111</f>
        <v>1.0431865380151987E-2</v>
      </c>
    </row>
    <row r="48" spans="2:10" ht="15" customHeight="1" x14ac:dyDescent="0.2">
      <c r="B48" s="298"/>
      <c r="C48" s="33" t="s">
        <v>179</v>
      </c>
      <c r="D48" s="260" t="s">
        <v>180</v>
      </c>
      <c r="E48" s="257"/>
      <c r="F48" s="23"/>
      <c r="G48" s="258"/>
      <c r="H48" s="259"/>
      <c r="I48" s="263"/>
      <c r="J48" s="264"/>
    </row>
    <row r="49" spans="2:10" ht="15" customHeight="1" x14ac:dyDescent="0.2">
      <c r="B49" s="298"/>
      <c r="C49" s="248" t="s">
        <v>181</v>
      </c>
      <c r="D49" s="79" t="s">
        <v>182</v>
      </c>
      <c r="E49" s="257" t="s">
        <v>169</v>
      </c>
      <c r="F49" s="23">
        <v>1</v>
      </c>
      <c r="G49" s="479">
        <f>+'ANALISIS DE COSTOS'!H489</f>
        <v>587126.49403427751</v>
      </c>
      <c r="H49" s="259">
        <f>F49*G49</f>
        <v>587126.49403427751</v>
      </c>
      <c r="I49" s="263"/>
      <c r="J49" s="264">
        <f>H49/H111</f>
        <v>3.6436991213707103E-2</v>
      </c>
    </row>
    <row r="50" spans="2:10" ht="15" customHeight="1" x14ac:dyDescent="0.2">
      <c r="B50" s="298"/>
      <c r="C50" s="248" t="s">
        <v>183</v>
      </c>
      <c r="D50" s="79" t="s">
        <v>184</v>
      </c>
      <c r="E50" s="257" t="s">
        <v>169</v>
      </c>
      <c r="F50" s="23">
        <v>1</v>
      </c>
      <c r="G50" s="479">
        <f>+'ANALISIS DE COSTOS'!H506</f>
        <v>25138.622160000003</v>
      </c>
      <c r="H50" s="259">
        <f>F50*G50</f>
        <v>25138.622160000003</v>
      </c>
      <c r="I50" s="263"/>
      <c r="J50" s="264">
        <f>H50/H111</f>
        <v>1.560099508497306E-3</v>
      </c>
    </row>
    <row r="51" spans="2:10" ht="15" customHeight="1" x14ac:dyDescent="0.2">
      <c r="B51" s="298"/>
      <c r="C51" s="248" t="s">
        <v>185</v>
      </c>
      <c r="D51" s="79" t="s">
        <v>186</v>
      </c>
      <c r="E51" s="257" t="s">
        <v>169</v>
      </c>
      <c r="F51" s="23">
        <v>1</v>
      </c>
      <c r="G51" s="479">
        <f>+'ANALISIS DE COSTOS'!H529</f>
        <v>18490.8531888</v>
      </c>
      <c r="H51" s="259">
        <f>F51*G51</f>
        <v>18490.8531888</v>
      </c>
      <c r="I51" s="263"/>
      <c r="J51" s="264">
        <f>H51/H111</f>
        <v>1.1475398606946849E-3</v>
      </c>
    </row>
    <row r="52" spans="2:10" ht="15" customHeight="1" x14ac:dyDescent="0.2">
      <c r="B52" s="298"/>
      <c r="C52" s="248" t="s">
        <v>187</v>
      </c>
      <c r="D52" s="79" t="s">
        <v>188</v>
      </c>
      <c r="E52" s="257" t="s">
        <v>169</v>
      </c>
      <c r="F52" s="23">
        <v>6</v>
      </c>
      <c r="G52" s="479">
        <f>+'ANALISIS DE COSTOS'!H545</f>
        <v>1675.9081440000002</v>
      </c>
      <c r="H52" s="259">
        <f>F52*G52</f>
        <v>10055.448864000002</v>
      </c>
      <c r="I52" s="263"/>
      <c r="J52" s="264">
        <f>H52/H111</f>
        <v>6.2403980339892243E-4</v>
      </c>
    </row>
    <row r="53" spans="2:10" ht="15" customHeight="1" x14ac:dyDescent="0.2">
      <c r="B53" s="298"/>
      <c r="C53" s="248" t="s">
        <v>189</v>
      </c>
      <c r="D53" s="79" t="s">
        <v>190</v>
      </c>
      <c r="E53" s="257" t="s">
        <v>169</v>
      </c>
      <c r="F53" s="23">
        <v>4</v>
      </c>
      <c r="G53" s="479">
        <f>+'ANALISIS DE COSTOS'!H561</f>
        <v>2011.0897728</v>
      </c>
      <c r="H53" s="259">
        <f>F53*G53</f>
        <v>8044.3590912</v>
      </c>
      <c r="I53" s="263"/>
      <c r="J53" s="264">
        <f>H53/H111</f>
        <v>4.992318427191379E-4</v>
      </c>
    </row>
    <row r="54" spans="2:10" ht="15" customHeight="1" x14ac:dyDescent="0.2">
      <c r="B54" s="298"/>
      <c r="C54" s="33" t="s">
        <v>191</v>
      </c>
      <c r="D54" s="260" t="s">
        <v>192</v>
      </c>
      <c r="E54" s="257"/>
      <c r="F54" s="23"/>
      <c r="G54" s="258"/>
      <c r="H54" s="259"/>
      <c r="I54" s="263"/>
      <c r="J54" s="264"/>
    </row>
    <row r="55" spans="2:10" ht="15" customHeight="1" x14ac:dyDescent="0.2">
      <c r="B55" s="298"/>
      <c r="C55" s="248" t="s">
        <v>193</v>
      </c>
      <c r="D55" s="79" t="s">
        <v>194</v>
      </c>
      <c r="E55" s="257" t="s">
        <v>169</v>
      </c>
      <c r="F55" s="23">
        <v>15</v>
      </c>
      <c r="G55" s="480">
        <f>+'ANALISIS DE COSTOS'!H658</f>
        <v>2513.8622160000004</v>
      </c>
      <c r="H55" s="259">
        <f>F55*G55</f>
        <v>37707.933240000006</v>
      </c>
      <c r="I55" s="263"/>
      <c r="J55" s="264">
        <f>H55/H111</f>
        <v>2.3401492627459592E-3</v>
      </c>
    </row>
    <row r="56" spans="2:10" ht="15" customHeight="1" x14ac:dyDescent="0.2">
      <c r="B56" s="298"/>
      <c r="C56" s="248" t="s">
        <v>195</v>
      </c>
      <c r="D56" s="79" t="s">
        <v>196</v>
      </c>
      <c r="E56" s="257" t="s">
        <v>169</v>
      </c>
      <c r="F56" s="23">
        <v>25</v>
      </c>
      <c r="G56" s="479">
        <f>+'ANALISIS DE COSTOS'!H584</f>
        <v>1675.9081440000002</v>
      </c>
      <c r="H56" s="259">
        <f>F56*G56</f>
        <v>41897.703600000008</v>
      </c>
      <c r="I56" s="263"/>
      <c r="J56" s="264">
        <f>H56/H111</f>
        <v>2.6001658474955102E-3</v>
      </c>
    </row>
    <row r="57" spans="2:10" ht="15" customHeight="1" x14ac:dyDescent="0.2">
      <c r="B57" s="298"/>
      <c r="C57" s="248" t="s">
        <v>197</v>
      </c>
      <c r="D57" s="79" t="s">
        <v>198</v>
      </c>
      <c r="E57" s="257" t="s">
        <v>169</v>
      </c>
      <c r="F57" s="23">
        <v>1</v>
      </c>
      <c r="G57" s="479">
        <f>+'ANALISIS DE COSTOS'!H600</f>
        <v>11731.357008000001</v>
      </c>
      <c r="H57" s="259">
        <f>F57*G57</f>
        <v>11731.357008000001</v>
      </c>
      <c r="I57" s="263"/>
      <c r="J57" s="264">
        <f>H57/H111</f>
        <v>7.2804643729874278E-4</v>
      </c>
    </row>
    <row r="58" spans="2:10" ht="15" customHeight="1" x14ac:dyDescent="0.2">
      <c r="B58" s="298"/>
      <c r="C58" s="248" t="s">
        <v>199</v>
      </c>
      <c r="D58" s="79" t="s">
        <v>200</v>
      </c>
      <c r="E58" s="257" t="s">
        <v>158</v>
      </c>
      <c r="F58" s="23">
        <v>54</v>
      </c>
      <c r="G58" s="479">
        <f>+'ANALISIS DE COSTOS'!H616</f>
        <v>670.36325759999988</v>
      </c>
      <c r="H58" s="259">
        <f>F58*G58</f>
        <v>36199.615910399996</v>
      </c>
      <c r="I58" s="263"/>
      <c r="J58" s="264">
        <f>H58/H111</f>
        <v>2.24654329223612E-3</v>
      </c>
    </row>
    <row r="59" spans="2:10" ht="15" customHeight="1" thickBot="1" x14ac:dyDescent="0.25">
      <c r="B59" s="298"/>
      <c r="C59" s="248" t="s">
        <v>201</v>
      </c>
      <c r="D59" s="79" t="s">
        <v>202</v>
      </c>
      <c r="E59" s="257" t="s">
        <v>169</v>
      </c>
      <c r="F59" s="23">
        <v>8</v>
      </c>
      <c r="G59" s="479">
        <f>+'ANALISIS DE COSTOS'!H641</f>
        <v>3351.8162880000004</v>
      </c>
      <c r="H59" s="259">
        <f>F59*G59</f>
        <v>26814.530304000004</v>
      </c>
      <c r="I59" s="265"/>
      <c r="J59" s="266">
        <f>H59/H111</f>
        <v>1.6641061423971265E-3</v>
      </c>
    </row>
    <row r="60" spans="2:10" ht="15" customHeight="1" thickBot="1" x14ac:dyDescent="0.25">
      <c r="B60" s="298">
        <v>5</v>
      </c>
      <c r="C60" s="525" t="s">
        <v>104</v>
      </c>
      <c r="D60" s="525"/>
      <c r="E60" s="290"/>
      <c r="F60" s="291"/>
      <c r="G60" s="291"/>
      <c r="H60" s="291"/>
      <c r="I60" s="294">
        <f>H62+H63+H64+H65+H66+H67+H68+H69+H70+H71+H72+H74+H75+H76+H77+H78+H79+H81+H82+H83</f>
        <v>1079675.8856313443</v>
      </c>
      <c r="J60" s="300">
        <f>J62+J63+J64+J65+J66+J67+J68+J69+J70+J71+J72+J74+J75+J76+J77+J78+J79+J81+J82+J83</f>
        <v>6.7004540176829386E-2</v>
      </c>
    </row>
    <row r="61" spans="2:10" ht="15" customHeight="1" x14ac:dyDescent="0.2">
      <c r="B61" s="298"/>
      <c r="C61" s="33" t="s">
        <v>203</v>
      </c>
      <c r="D61" s="260" t="s">
        <v>204</v>
      </c>
      <c r="E61" s="257"/>
      <c r="F61" s="23"/>
      <c r="G61" s="258"/>
      <c r="H61" s="259"/>
      <c r="I61" s="274"/>
      <c r="J61" s="262"/>
    </row>
    <row r="62" spans="2:10" ht="15" customHeight="1" x14ac:dyDescent="0.2">
      <c r="B62" s="298"/>
      <c r="C62" s="248" t="s">
        <v>205</v>
      </c>
      <c r="D62" s="79" t="s">
        <v>206</v>
      </c>
      <c r="E62" s="257" t="s">
        <v>169</v>
      </c>
      <c r="F62" s="23">
        <v>1</v>
      </c>
      <c r="G62" s="479">
        <f>+'ANALISIS DE COSTOS'!H676</f>
        <v>251721.40322879999</v>
      </c>
      <c r="H62" s="259">
        <f t="shared" ref="H62:H72" si="3">F62*G62</f>
        <v>251721.40322879999</v>
      </c>
      <c r="I62" s="263"/>
      <c r="J62" s="264">
        <f>H62/H111</f>
        <v>1.5621796411753021E-2</v>
      </c>
    </row>
    <row r="63" spans="2:10" ht="15" customHeight="1" x14ac:dyDescent="0.2">
      <c r="B63" s="298"/>
      <c r="C63" s="248" t="s">
        <v>207</v>
      </c>
      <c r="D63" s="79" t="s">
        <v>208</v>
      </c>
      <c r="E63" s="257" t="s">
        <v>169</v>
      </c>
      <c r="F63" s="23">
        <v>4</v>
      </c>
      <c r="G63" s="479">
        <f>+'ANALISIS DE COSTOS'!H697</f>
        <v>26814.530304000004</v>
      </c>
      <c r="H63" s="259">
        <f t="shared" si="3"/>
        <v>107258.12121600001</v>
      </c>
      <c r="I63" s="263"/>
      <c r="J63" s="264">
        <f>H63/H111</f>
        <v>6.6564245695885059E-3</v>
      </c>
    </row>
    <row r="64" spans="2:10" ht="15" customHeight="1" x14ac:dyDescent="0.2">
      <c r="B64" s="298"/>
      <c r="C64" s="248" t="s">
        <v>209</v>
      </c>
      <c r="D64" s="79" t="s">
        <v>210</v>
      </c>
      <c r="E64" s="257" t="s">
        <v>169</v>
      </c>
      <c r="F64" s="23">
        <v>4</v>
      </c>
      <c r="G64" s="479">
        <f>+'ANALISIS DE COSTOS'!H713</f>
        <v>3351.8162880000004</v>
      </c>
      <c r="H64" s="259">
        <f t="shared" si="3"/>
        <v>13407.265152000002</v>
      </c>
      <c r="I64" s="263"/>
      <c r="J64" s="264">
        <f>H64/H111</f>
        <v>8.3205307119856324E-4</v>
      </c>
    </row>
    <row r="65" spans="2:10" ht="15" customHeight="1" x14ac:dyDescent="0.2">
      <c r="B65" s="298"/>
      <c r="C65" s="248" t="s">
        <v>211</v>
      </c>
      <c r="D65" s="79" t="s">
        <v>212</v>
      </c>
      <c r="E65" s="257" t="s">
        <v>169</v>
      </c>
      <c r="F65" s="23">
        <v>3</v>
      </c>
      <c r="G65" s="479">
        <f>+'ANALISIS DE COSTOS'!H729</f>
        <v>3351.8162880000004</v>
      </c>
      <c r="H65" s="259">
        <f t="shared" si="3"/>
        <v>10055.448864000002</v>
      </c>
      <c r="I65" s="263"/>
      <c r="J65" s="264">
        <f>H65/H111</f>
        <v>6.2403980339892243E-4</v>
      </c>
    </row>
    <row r="66" spans="2:10" ht="15" customHeight="1" x14ac:dyDescent="0.2">
      <c r="B66" s="298"/>
      <c r="C66" s="248" t="s">
        <v>213</v>
      </c>
      <c r="D66" s="79" t="s">
        <v>214</v>
      </c>
      <c r="E66" s="257" t="s">
        <v>169</v>
      </c>
      <c r="F66" s="23">
        <v>3</v>
      </c>
      <c r="G66" s="479">
        <f>+'ANALISIS DE COSTOS'!H755</f>
        <v>14301.082828799999</v>
      </c>
      <c r="H66" s="259">
        <f t="shared" si="3"/>
        <v>42903.2484864</v>
      </c>
      <c r="I66" s="263"/>
      <c r="J66" s="264">
        <f>H66/H111</f>
        <v>2.6625698278354018E-3</v>
      </c>
    </row>
    <row r="67" spans="2:10" ht="15" customHeight="1" x14ac:dyDescent="0.2">
      <c r="B67" s="298"/>
      <c r="C67" s="248" t="s">
        <v>215</v>
      </c>
      <c r="D67" s="79" t="s">
        <v>216</v>
      </c>
      <c r="E67" s="257" t="s">
        <v>169</v>
      </c>
      <c r="F67" s="23">
        <v>3</v>
      </c>
      <c r="G67" s="479">
        <f>+'ANALISIS DE COSTOS'!H771</f>
        <v>12289.993056000001</v>
      </c>
      <c r="H67" s="259">
        <f t="shared" si="3"/>
        <v>36869.979168000005</v>
      </c>
      <c r="I67" s="263"/>
      <c r="J67" s="264">
        <f>H67/H111</f>
        <v>2.2881459457960488E-3</v>
      </c>
    </row>
    <row r="68" spans="2:10" ht="15" customHeight="1" x14ac:dyDescent="0.2">
      <c r="B68" s="298"/>
      <c r="C68" s="248" t="s">
        <v>217</v>
      </c>
      <c r="D68" s="79" t="s">
        <v>218</v>
      </c>
      <c r="E68" s="257" t="s">
        <v>169</v>
      </c>
      <c r="F68" s="23">
        <v>3</v>
      </c>
      <c r="G68" s="479">
        <f>+'ANALISIS DE COSTOS'!H787</f>
        <v>5586.3604800000003</v>
      </c>
      <c r="H68" s="259">
        <f t="shared" si="3"/>
        <v>16759.081440000002</v>
      </c>
      <c r="I68" s="263"/>
      <c r="J68" s="264">
        <f>H68/H111</f>
        <v>1.0400663389982039E-3</v>
      </c>
    </row>
    <row r="69" spans="2:10" ht="15" customHeight="1" x14ac:dyDescent="0.2">
      <c r="B69" s="298"/>
      <c r="C69" s="248" t="s">
        <v>219</v>
      </c>
      <c r="D69" s="79" t="s">
        <v>220</v>
      </c>
      <c r="E69" s="257" t="s">
        <v>169</v>
      </c>
      <c r="F69" s="23">
        <v>4</v>
      </c>
      <c r="G69" s="479">
        <f>+'ANALISIS DE COSTOS'!H812</f>
        <v>7038.8142048</v>
      </c>
      <c r="H69" s="259">
        <f t="shared" si="3"/>
        <v>28155.2568192</v>
      </c>
      <c r="I69" s="263"/>
      <c r="J69" s="264">
        <f>H69/H111</f>
        <v>1.7473114495169825E-3</v>
      </c>
    </row>
    <row r="70" spans="2:10" ht="15" customHeight="1" x14ac:dyDescent="0.2">
      <c r="B70" s="298"/>
      <c r="C70" s="248" t="s">
        <v>221</v>
      </c>
      <c r="D70" s="79" t="s">
        <v>222</v>
      </c>
      <c r="E70" s="257" t="s">
        <v>169</v>
      </c>
      <c r="F70" s="23">
        <v>4</v>
      </c>
      <c r="G70" s="479">
        <f>+'ANALISIS DE COSTOS'!H828</f>
        <v>2513.862216</v>
      </c>
      <c r="H70" s="259">
        <f t="shared" si="3"/>
        <v>10055.448864</v>
      </c>
      <c r="I70" s="263"/>
      <c r="J70" s="264">
        <f>H70/H111</f>
        <v>6.2403980339892232E-4</v>
      </c>
    </row>
    <row r="71" spans="2:10" ht="15" customHeight="1" x14ac:dyDescent="0.2">
      <c r="B71" s="298"/>
      <c r="C71" s="248" t="s">
        <v>223</v>
      </c>
      <c r="D71" s="79" t="s">
        <v>224</v>
      </c>
      <c r="E71" s="257" t="s">
        <v>169</v>
      </c>
      <c r="F71" s="23">
        <v>2</v>
      </c>
      <c r="G71" s="479">
        <f>+'ANALISIS DE COSTOS'!H844</f>
        <v>4524.9519888000004</v>
      </c>
      <c r="H71" s="259">
        <f t="shared" si="3"/>
        <v>9049.9039776000009</v>
      </c>
      <c r="I71" s="263"/>
      <c r="J71" s="264">
        <f>H71/H111</f>
        <v>5.6163582305903011E-4</v>
      </c>
    </row>
    <row r="72" spans="2:10" ht="15" customHeight="1" x14ac:dyDescent="0.2">
      <c r="B72" s="298"/>
      <c r="C72" s="248" t="s">
        <v>225</v>
      </c>
      <c r="D72" s="79" t="s">
        <v>226</v>
      </c>
      <c r="E72" s="257" t="s">
        <v>169</v>
      </c>
      <c r="F72" s="23">
        <v>2</v>
      </c>
      <c r="G72" s="479">
        <f>+'ANALISIS DE COSTOS'!H868</f>
        <v>4189.7703599999995</v>
      </c>
      <c r="H72" s="259">
        <f t="shared" si="3"/>
        <v>8379.5407199999991</v>
      </c>
      <c r="I72" s="263"/>
      <c r="J72" s="264">
        <f>H72/H111</f>
        <v>5.2003316949910186E-4</v>
      </c>
    </row>
    <row r="73" spans="2:10" ht="15" customHeight="1" x14ac:dyDescent="0.2">
      <c r="B73" s="298"/>
      <c r="C73" s="33" t="s">
        <v>228</v>
      </c>
      <c r="D73" s="260" t="s">
        <v>227</v>
      </c>
      <c r="E73" s="257"/>
      <c r="F73" s="23"/>
      <c r="G73" s="258"/>
      <c r="H73" s="259"/>
      <c r="I73" s="263"/>
      <c r="J73" s="264"/>
    </row>
    <row r="74" spans="2:10" ht="15" customHeight="1" x14ac:dyDescent="0.2">
      <c r="B74" s="298"/>
      <c r="C74" s="248" t="s">
        <v>229</v>
      </c>
      <c r="D74" s="79" t="s">
        <v>230</v>
      </c>
      <c r="E74" s="257" t="s">
        <v>169</v>
      </c>
      <c r="F74" s="23">
        <v>1</v>
      </c>
      <c r="G74" s="479">
        <f>+'ANALISIS DE COSTOS'!H885</f>
        <v>84018.861157766631</v>
      </c>
      <c r="H74" s="259">
        <f t="shared" ref="H74:H79" si="4">F74*G74</f>
        <v>84018.861157766631</v>
      </c>
      <c r="I74" s="263"/>
      <c r="J74" s="264">
        <f>H74/H111</f>
        <v>5.2141992175411692E-3</v>
      </c>
    </row>
    <row r="75" spans="2:10" ht="15" customHeight="1" x14ac:dyDescent="0.2">
      <c r="B75" s="298"/>
      <c r="C75" s="248" t="s">
        <v>232</v>
      </c>
      <c r="D75" s="79" t="s">
        <v>233</v>
      </c>
      <c r="E75" s="257" t="s">
        <v>122</v>
      </c>
      <c r="F75" s="23">
        <v>3.7</v>
      </c>
      <c r="G75" s="479">
        <f>+'ANALISIS DE COSTOS'!H901</f>
        <v>26814.529704024881</v>
      </c>
      <c r="H75" s="259">
        <f t="shared" si="4"/>
        <v>99213.759904892067</v>
      </c>
      <c r="I75" s="263"/>
      <c r="J75" s="264">
        <f>H75/H111</f>
        <v>6.1571925891021791E-3</v>
      </c>
    </row>
    <row r="76" spans="2:10" ht="15" customHeight="1" x14ac:dyDescent="0.2">
      <c r="B76" s="298"/>
      <c r="C76" s="248" t="s">
        <v>231</v>
      </c>
      <c r="D76" s="79" t="s">
        <v>234</v>
      </c>
      <c r="E76" s="257" t="s">
        <v>169</v>
      </c>
      <c r="F76" s="23">
        <v>1</v>
      </c>
      <c r="G76" s="479">
        <f>+'ANALISIS DE COSTOS'!H926</f>
        <v>26814.530304000004</v>
      </c>
      <c r="H76" s="259">
        <f t="shared" si="4"/>
        <v>26814.530304000004</v>
      </c>
      <c r="I76" s="263"/>
      <c r="J76" s="264">
        <f>H76/H111</f>
        <v>1.6641061423971265E-3</v>
      </c>
    </row>
    <row r="77" spans="2:10" ht="15" customHeight="1" x14ac:dyDescent="0.2">
      <c r="B77" s="298"/>
      <c r="C77" s="248" t="s">
        <v>235</v>
      </c>
      <c r="D77" s="79" t="s">
        <v>237</v>
      </c>
      <c r="E77" s="257" t="s">
        <v>122</v>
      </c>
      <c r="F77" s="23">
        <v>0.65</v>
      </c>
      <c r="G77" s="479">
        <f>+'ANALISIS DE COSTOS'!H942</f>
        <v>26814.530304000004</v>
      </c>
      <c r="H77" s="259">
        <f t="shared" si="4"/>
        <v>17429.444697600004</v>
      </c>
      <c r="I77" s="263"/>
      <c r="J77" s="264">
        <f>H77/H111</f>
        <v>1.0816689925581323E-3</v>
      </c>
    </row>
    <row r="78" spans="2:10" ht="15" customHeight="1" x14ac:dyDescent="0.2">
      <c r="B78" s="298"/>
      <c r="C78" s="248" t="s">
        <v>238</v>
      </c>
      <c r="D78" s="79" t="s">
        <v>239</v>
      </c>
      <c r="E78" s="257" t="s">
        <v>169</v>
      </c>
      <c r="F78" s="23">
        <v>1</v>
      </c>
      <c r="G78" s="479">
        <f>+'ANALISIS DE COSTOS'!H958</f>
        <v>20166.761332800001</v>
      </c>
      <c r="H78" s="259">
        <f t="shared" si="4"/>
        <v>20166.761332800001</v>
      </c>
      <c r="I78" s="263"/>
      <c r="J78" s="264">
        <f>H78/H111</f>
        <v>1.2515464945945054E-3</v>
      </c>
    </row>
    <row r="79" spans="2:10" ht="15" customHeight="1" x14ac:dyDescent="0.2">
      <c r="B79" s="298"/>
      <c r="C79" s="248" t="s">
        <v>240</v>
      </c>
      <c r="D79" s="79" t="s">
        <v>241</v>
      </c>
      <c r="E79" s="257" t="s">
        <v>169</v>
      </c>
      <c r="F79" s="23">
        <v>1</v>
      </c>
      <c r="G79" s="479">
        <f>+'ANALISIS DE COSTOS'!H983</f>
        <v>42065.294414399999</v>
      </c>
      <c r="H79" s="259">
        <f t="shared" si="4"/>
        <v>42065.294414399999</v>
      </c>
      <c r="I79" s="263"/>
      <c r="J79" s="264">
        <f>H79/H111</f>
        <v>2.6105665108854918E-3</v>
      </c>
    </row>
    <row r="80" spans="2:10" ht="15" customHeight="1" x14ac:dyDescent="0.2">
      <c r="B80" s="298"/>
      <c r="C80" s="248" t="s">
        <v>236</v>
      </c>
      <c r="D80" s="79" t="s">
        <v>242</v>
      </c>
      <c r="E80" s="257"/>
      <c r="F80" s="23"/>
      <c r="G80" s="258"/>
      <c r="H80" s="259"/>
      <c r="I80" s="263"/>
      <c r="J80" s="264"/>
    </row>
    <row r="81" spans="2:10" ht="15" customHeight="1" x14ac:dyDescent="0.2">
      <c r="B81" s="298"/>
      <c r="C81" s="248" t="s">
        <v>243</v>
      </c>
      <c r="D81" s="79" t="s">
        <v>244</v>
      </c>
      <c r="E81" s="257" t="s">
        <v>169</v>
      </c>
      <c r="F81" s="23">
        <v>2</v>
      </c>
      <c r="G81" s="479">
        <f>+'ANALISIS DE COSTOS'!H1000</f>
        <v>31060.163706812134</v>
      </c>
      <c r="H81" s="259">
        <f>G81*F81</f>
        <v>62120.327413624269</v>
      </c>
      <c r="I81" s="263"/>
      <c r="J81" s="264">
        <f>H81/H111</f>
        <v>3.8551791601328933E-3</v>
      </c>
    </row>
    <row r="82" spans="2:10" ht="15" customHeight="1" x14ac:dyDescent="0.2">
      <c r="B82" s="298"/>
      <c r="C82" s="248" t="s">
        <v>245</v>
      </c>
      <c r="D82" s="79" t="s">
        <v>246</v>
      </c>
      <c r="E82" s="257" t="s">
        <v>169</v>
      </c>
      <c r="F82" s="23">
        <v>1</v>
      </c>
      <c r="G82" s="479">
        <f>+'ANALISIS DE COSTOS'!H1016</f>
        <v>25138.622160000003</v>
      </c>
      <c r="H82" s="259">
        <f>F82*G82</f>
        <v>25138.622160000003</v>
      </c>
      <c r="I82" s="263"/>
      <c r="J82" s="264">
        <f>H82/H111</f>
        <v>1.560099508497306E-3</v>
      </c>
    </row>
    <row r="83" spans="2:10" ht="15" customHeight="1" thickBot="1" x14ac:dyDescent="0.25">
      <c r="B83" s="298"/>
      <c r="C83" s="248" t="s">
        <v>247</v>
      </c>
      <c r="D83" s="79" t="s">
        <v>248</v>
      </c>
      <c r="E83" s="257" t="s">
        <v>169</v>
      </c>
      <c r="F83" s="23">
        <v>1</v>
      </c>
      <c r="G83" s="479">
        <f>+'ANALISIS DE COSTOS'!H1039</f>
        <v>168093.58631026122</v>
      </c>
      <c r="H83" s="259">
        <f>F83*G83</f>
        <v>168093.58631026122</v>
      </c>
      <c r="I83" s="265"/>
      <c r="J83" s="266">
        <f>H83/H111</f>
        <v>1.0431865347077875E-2</v>
      </c>
    </row>
    <row r="84" spans="2:10" ht="15" customHeight="1" thickBot="1" x14ac:dyDescent="0.25">
      <c r="B84" s="298">
        <v>6</v>
      </c>
      <c r="C84" s="525" t="s">
        <v>105</v>
      </c>
      <c r="D84" s="525"/>
      <c r="E84" s="290"/>
      <c r="F84" s="291"/>
      <c r="G84" s="291"/>
      <c r="H84" s="291"/>
      <c r="I84" s="294">
        <f>H85+H86+H87+H88+H89</f>
        <v>664776.87965368538</v>
      </c>
      <c r="J84" s="300">
        <f>J85+J86+J87+J88+J89</f>
        <v>4.1255963696304951E-2</v>
      </c>
    </row>
    <row r="85" spans="2:10" ht="15" customHeight="1" x14ac:dyDescent="0.2">
      <c r="B85" s="298"/>
      <c r="C85" s="248" t="s">
        <v>249</v>
      </c>
      <c r="D85" s="79" t="s">
        <v>250</v>
      </c>
      <c r="E85" s="257" t="s">
        <v>158</v>
      </c>
      <c r="F85" s="23">
        <v>24</v>
      </c>
      <c r="G85" s="479">
        <f>+'ANALISIS DE COSTOS'!H1057</f>
        <v>6144.9958364085733</v>
      </c>
      <c r="H85" s="259">
        <f>F85*G85</f>
        <v>147479.90007380577</v>
      </c>
      <c r="I85" s="274"/>
      <c r="J85" s="262">
        <f>H85/H111</f>
        <v>9.1525827531024929E-3</v>
      </c>
    </row>
    <row r="86" spans="2:10" ht="15" customHeight="1" x14ac:dyDescent="0.2">
      <c r="B86" s="298"/>
      <c r="C86" s="248" t="s">
        <v>251</v>
      </c>
      <c r="D86" s="79" t="s">
        <v>252</v>
      </c>
      <c r="E86" s="257" t="s">
        <v>169</v>
      </c>
      <c r="F86" s="23">
        <v>32</v>
      </c>
      <c r="G86" s="479">
        <f>+'ANALISIS DE COSTOS'!H1073</f>
        <v>8938.1767679999994</v>
      </c>
      <c r="H86" s="259">
        <f>F86*G86</f>
        <v>286021.65657599998</v>
      </c>
      <c r="I86" s="263"/>
      <c r="J86" s="264">
        <f>H86/H111</f>
        <v>1.7750465518902678E-2</v>
      </c>
    </row>
    <row r="87" spans="2:10" ht="15" customHeight="1" x14ac:dyDescent="0.2">
      <c r="B87" s="298"/>
      <c r="C87" s="248" t="s">
        <v>253</v>
      </c>
      <c r="D87" s="79" t="s">
        <v>254</v>
      </c>
      <c r="E87" s="257" t="s">
        <v>169</v>
      </c>
      <c r="F87" s="23">
        <v>1</v>
      </c>
      <c r="G87" s="479">
        <f>+'ANALISIS DE COSTOS'!H1096</f>
        <v>84018.861157766631</v>
      </c>
      <c r="H87" s="259">
        <f>F87*G87</f>
        <v>84018.861157766631</v>
      </c>
      <c r="I87" s="263"/>
      <c r="J87" s="264">
        <f>H87/H111</f>
        <v>5.2141992175411692E-3</v>
      </c>
    </row>
    <row r="88" spans="2:10" ht="15" customHeight="1" x14ac:dyDescent="0.2">
      <c r="B88" s="298"/>
      <c r="C88" s="248" t="s">
        <v>255</v>
      </c>
      <c r="D88" s="79" t="s">
        <v>256</v>
      </c>
      <c r="E88" s="257" t="s">
        <v>169</v>
      </c>
      <c r="F88" s="23">
        <v>1</v>
      </c>
      <c r="G88" s="479">
        <f>+'ANALISIS DE COSTOS'!H1112</f>
        <v>84018.861157766631</v>
      </c>
      <c r="H88" s="259">
        <f>F88*G88</f>
        <v>84018.861157766631</v>
      </c>
      <c r="I88" s="263"/>
      <c r="J88" s="264">
        <f>H88/H111</f>
        <v>5.2141992175411692E-3</v>
      </c>
    </row>
    <row r="89" spans="2:10" ht="15" customHeight="1" thickBot="1" x14ac:dyDescent="0.25">
      <c r="B89" s="298"/>
      <c r="C89" s="248" t="s">
        <v>257</v>
      </c>
      <c r="D89" s="79" t="s">
        <v>258</v>
      </c>
      <c r="E89" s="257" t="s">
        <v>169</v>
      </c>
      <c r="F89" s="23">
        <v>1</v>
      </c>
      <c r="G89" s="479">
        <f>+'ANALISIS DE COSTOS'!H1128</f>
        <v>63237.600688346334</v>
      </c>
      <c r="H89" s="259">
        <f>F89*G89</f>
        <v>63237.600688346334</v>
      </c>
      <c r="I89" s="265"/>
      <c r="J89" s="266">
        <f>H89/H111</f>
        <v>3.9245169892174392E-3</v>
      </c>
    </row>
    <row r="90" spans="2:10" ht="15" customHeight="1" thickBot="1" x14ac:dyDescent="0.25">
      <c r="B90" s="298">
        <v>7</v>
      </c>
      <c r="C90" s="525" t="s">
        <v>106</v>
      </c>
      <c r="D90" s="525"/>
      <c r="E90" s="290"/>
      <c r="F90" s="291"/>
      <c r="G90" s="291"/>
      <c r="H90" s="291"/>
      <c r="I90" s="294">
        <f>H91+H92+H93</f>
        <v>460986.47168984456</v>
      </c>
      <c r="J90" s="300">
        <f>J91+J92+J93</f>
        <v>2.8608758400911247E-2</v>
      </c>
    </row>
    <row r="91" spans="2:10" ht="28.5" customHeight="1" x14ac:dyDescent="0.2">
      <c r="B91" s="298"/>
      <c r="C91" s="248" t="s">
        <v>259</v>
      </c>
      <c r="D91" s="79" t="s">
        <v>261</v>
      </c>
      <c r="E91" s="257" t="s">
        <v>169</v>
      </c>
      <c r="F91" s="23">
        <v>4</v>
      </c>
      <c r="G91" s="479">
        <f>+'ANALISIS DE COSTOS'!H1155</f>
        <v>31283.619271216034</v>
      </c>
      <c r="H91" s="259">
        <f>F91*G91</f>
        <v>125134.47708486413</v>
      </c>
      <c r="I91" s="274"/>
      <c r="J91" s="262">
        <f>H91/H111</f>
        <v>7.7658288092971569E-3</v>
      </c>
    </row>
    <row r="92" spans="2:10" ht="29.25" customHeight="1" x14ac:dyDescent="0.2">
      <c r="B92" s="298"/>
      <c r="C92" s="248" t="s">
        <v>260</v>
      </c>
      <c r="D92" s="79" t="s">
        <v>262</v>
      </c>
      <c r="E92" s="257" t="s">
        <v>169</v>
      </c>
      <c r="F92" s="23">
        <v>4</v>
      </c>
      <c r="G92" s="479">
        <f>+'ANALISIS DE COSTOS'!H1171</f>
        <v>53182.1524064451</v>
      </c>
      <c r="H92" s="259">
        <f>F92*G92</f>
        <v>212728.6096257804</v>
      </c>
      <c r="I92" s="263"/>
      <c r="J92" s="264">
        <f>H92/H111</f>
        <v>1.3201908887773953E-2</v>
      </c>
    </row>
    <row r="93" spans="2:10" ht="30" customHeight="1" thickBot="1" x14ac:dyDescent="0.25">
      <c r="B93" s="298"/>
      <c r="C93" s="248" t="s">
        <v>263</v>
      </c>
      <c r="D93" s="79" t="s">
        <v>264</v>
      </c>
      <c r="E93" s="257" t="s">
        <v>169</v>
      </c>
      <c r="F93" s="23">
        <v>2</v>
      </c>
      <c r="G93" s="479">
        <f>+'ANALISIS DE COSTOS'!H1187</f>
        <v>61561.692489600006</v>
      </c>
      <c r="H93" s="259">
        <f>F93*G93</f>
        <v>123123.38497920001</v>
      </c>
      <c r="I93" s="265"/>
      <c r="J93" s="266">
        <f>H93/H111</f>
        <v>7.6410207038401391E-3</v>
      </c>
    </row>
    <row r="94" spans="2:10" ht="15" customHeight="1" thickBot="1" x14ac:dyDescent="0.25">
      <c r="B94" s="298">
        <v>8</v>
      </c>
      <c r="C94" s="525" t="s">
        <v>107</v>
      </c>
      <c r="D94" s="525"/>
      <c r="E94" s="290"/>
      <c r="F94" s="291"/>
      <c r="G94" s="291"/>
      <c r="H94" s="291"/>
      <c r="I94" s="294">
        <f>H95+H96</f>
        <v>478136.65100036748</v>
      </c>
      <c r="J94" s="300">
        <f>J95+J96</f>
        <v>2.9673096221126433E-2</v>
      </c>
    </row>
    <row r="95" spans="2:10" ht="29.25" customHeight="1" x14ac:dyDescent="0.2">
      <c r="B95" s="298"/>
      <c r="C95" s="248" t="s">
        <v>265</v>
      </c>
      <c r="D95" s="79" t="s">
        <v>266</v>
      </c>
      <c r="E95" s="257" t="s">
        <v>122</v>
      </c>
      <c r="F95" s="23">
        <v>78</v>
      </c>
      <c r="G95" s="479">
        <f>+'ANALISIS DE COSTOS'!H1212</f>
        <v>4189.7710973995827</v>
      </c>
      <c r="H95" s="259">
        <f>F95*G95</f>
        <v>326802.14559716743</v>
      </c>
      <c r="I95" s="274"/>
      <c r="J95" s="262">
        <f>H95/H111</f>
        <v>2.0281297179972648E-2</v>
      </c>
    </row>
    <row r="96" spans="2:10" ht="15" customHeight="1" thickBot="1" x14ac:dyDescent="0.25">
      <c r="B96" s="298"/>
      <c r="C96" s="248" t="s">
        <v>267</v>
      </c>
      <c r="D96" s="79" t="s">
        <v>268</v>
      </c>
      <c r="E96" s="257" t="s">
        <v>122</v>
      </c>
      <c r="F96" s="23">
        <v>30</v>
      </c>
      <c r="G96" s="479">
        <f>+'ANALISIS DE COSTOS'!H1228</f>
        <v>5044.4835134400009</v>
      </c>
      <c r="H96" s="259">
        <f>F96*G96</f>
        <v>151334.50540320002</v>
      </c>
      <c r="I96" s="265"/>
      <c r="J96" s="266">
        <f>H96/H111</f>
        <v>9.3917990411537828E-3</v>
      </c>
    </row>
    <row r="97" spans="2:17" ht="15" customHeight="1" thickBot="1" x14ac:dyDescent="0.25">
      <c r="B97" s="298">
        <v>9</v>
      </c>
      <c r="C97" s="525" t="s">
        <v>108</v>
      </c>
      <c r="D97" s="525"/>
      <c r="E97" s="290"/>
      <c r="F97" s="291"/>
      <c r="G97" s="291"/>
      <c r="H97" s="291"/>
      <c r="I97" s="294">
        <f>H98+H99+H100+H101+H102+H103+H104</f>
        <v>6957715.2105831308</v>
      </c>
      <c r="J97" s="300">
        <f>J98+J99+J100+J101+J102+J103+J104</f>
        <v>0.43179486971114772</v>
      </c>
    </row>
    <row r="98" spans="2:17" ht="15" customHeight="1" x14ac:dyDescent="0.2">
      <c r="B98" s="298"/>
      <c r="C98" s="248" t="s">
        <v>269</v>
      </c>
      <c r="D98" s="79" t="s">
        <v>271</v>
      </c>
      <c r="E98" s="257" t="s">
        <v>122</v>
      </c>
      <c r="F98" s="23">
        <v>420</v>
      </c>
      <c r="G98" s="479">
        <f>+'ANALISIS DE COSTOS'!H1245</f>
        <v>1039.063632496034</v>
      </c>
      <c r="H98" s="259">
        <f t="shared" ref="H98:H104" si="5">F98*G98</f>
        <v>436406.72564833425</v>
      </c>
      <c r="I98" s="274"/>
      <c r="J98" s="262">
        <f>H98/H111</f>
        <v>2.7083342669122837E-2</v>
      </c>
    </row>
    <row r="99" spans="2:17" ht="15" customHeight="1" x14ac:dyDescent="0.2">
      <c r="B99" s="298"/>
      <c r="C99" s="248" t="s">
        <v>270</v>
      </c>
      <c r="D99" s="79" t="s">
        <v>272</v>
      </c>
      <c r="E99" s="257" t="s">
        <v>122</v>
      </c>
      <c r="F99" s="23">
        <v>839.5</v>
      </c>
      <c r="G99" s="479">
        <f>+'ANALISIS DE COSTOS'!H1268</f>
        <v>1173.1359588898542</v>
      </c>
      <c r="H99" s="259">
        <f t="shared" si="5"/>
        <v>984847.63748803257</v>
      </c>
      <c r="I99" s="263"/>
      <c r="J99" s="264">
        <f>H99/H111</f>
        <v>6.1119511857519099E-2</v>
      </c>
    </row>
    <row r="100" spans="2:17" ht="15" customHeight="1" x14ac:dyDescent="0.2">
      <c r="B100" s="298"/>
      <c r="C100" s="248" t="s">
        <v>273</v>
      </c>
      <c r="D100" s="79" t="s">
        <v>274</v>
      </c>
      <c r="E100" s="257" t="s">
        <v>122</v>
      </c>
      <c r="F100" s="23">
        <v>286</v>
      </c>
      <c r="G100" s="479">
        <f>+'ANALISIS DE COSTOS'!H1284</f>
        <v>1759.703051779373</v>
      </c>
      <c r="H100" s="259">
        <f t="shared" si="5"/>
        <v>503275.07280890067</v>
      </c>
      <c r="I100" s="263"/>
      <c r="J100" s="264">
        <f>H100/H111</f>
        <v>3.1233183295838667E-2</v>
      </c>
    </row>
    <row r="101" spans="2:17" ht="15" customHeight="1" x14ac:dyDescent="0.2">
      <c r="B101" s="298"/>
      <c r="C101" s="248" t="s">
        <v>275</v>
      </c>
      <c r="D101" s="79" t="s">
        <v>276</v>
      </c>
      <c r="E101" s="257" t="s">
        <v>122</v>
      </c>
      <c r="F101" s="23">
        <v>589</v>
      </c>
      <c r="G101" s="479">
        <f>+'ANALISIS DE COSTOS'!H1300</f>
        <v>3117.1891243772857</v>
      </c>
      <c r="H101" s="259">
        <f t="shared" si="5"/>
        <v>1836024.3942582214</v>
      </c>
      <c r="I101" s="263"/>
      <c r="J101" s="264">
        <f>H101/H111</f>
        <v>0.11394342684497052</v>
      </c>
    </row>
    <row r="102" spans="2:17" ht="15" customHeight="1" x14ac:dyDescent="0.2">
      <c r="B102" s="298"/>
      <c r="C102" s="248" t="s">
        <v>277</v>
      </c>
      <c r="D102" s="79" t="s">
        <v>278</v>
      </c>
      <c r="E102" s="257" t="s">
        <v>122</v>
      </c>
      <c r="F102" s="23">
        <v>106.49</v>
      </c>
      <c r="G102" s="479">
        <f>+'ANALISIS DE COSTOS'!H1325</f>
        <v>11340.311774399999</v>
      </c>
      <c r="H102" s="259">
        <f t="shared" si="5"/>
        <v>1207629.8008558559</v>
      </c>
      <c r="I102" s="263"/>
      <c r="J102" s="264">
        <f>H102/H111</f>
        <v>7.4945342937678336E-2</v>
      </c>
    </row>
    <row r="103" spans="2:17" ht="15" customHeight="1" x14ac:dyDescent="0.2">
      <c r="B103" s="298"/>
      <c r="C103" s="248" t="s">
        <v>279</v>
      </c>
      <c r="D103" s="79" t="s">
        <v>280</v>
      </c>
      <c r="E103" s="257" t="s">
        <v>122</v>
      </c>
      <c r="F103" s="23">
        <v>410.54</v>
      </c>
      <c r="G103" s="479">
        <f>+'ANALISIS DE COSTOS'!H1341</f>
        <v>4189.769508638662</v>
      </c>
      <c r="H103" s="259">
        <f t="shared" si="5"/>
        <v>1720067.9740765165</v>
      </c>
      <c r="I103" s="263"/>
      <c r="J103" s="264">
        <f>H103/H111</f>
        <v>0.10674718701204784</v>
      </c>
    </row>
    <row r="104" spans="2:17" ht="15" customHeight="1" thickBot="1" x14ac:dyDescent="0.25">
      <c r="B104" s="298"/>
      <c r="C104" s="248" t="s">
        <v>281</v>
      </c>
      <c r="D104" s="79" t="s">
        <v>282</v>
      </c>
      <c r="E104" s="257" t="s">
        <v>122</v>
      </c>
      <c r="F104" s="23">
        <v>389</v>
      </c>
      <c r="G104" s="479">
        <f>+'ANALISIS DE COSTOS'!H1357</f>
        <v>692.70849729375061</v>
      </c>
      <c r="H104" s="259">
        <f t="shared" si="5"/>
        <v>269463.60544726899</v>
      </c>
      <c r="I104" s="265"/>
      <c r="J104" s="266">
        <f>H104/H111</f>
        <v>1.6722875093970396E-2</v>
      </c>
    </row>
    <row r="105" spans="2:17" ht="15" customHeight="1" thickBot="1" x14ac:dyDescent="0.25">
      <c r="B105" s="298">
        <v>10</v>
      </c>
      <c r="C105" s="525" t="s">
        <v>109</v>
      </c>
      <c r="D105" s="525"/>
      <c r="E105" s="290"/>
      <c r="F105" s="291"/>
      <c r="G105" s="291"/>
      <c r="H105" s="291"/>
      <c r="I105" s="294">
        <f>H106</f>
        <v>26591.0758848</v>
      </c>
      <c r="J105" s="300">
        <f>J106</f>
        <v>1.6502385912104836E-3</v>
      </c>
    </row>
    <row r="106" spans="2:17" ht="15" customHeight="1" thickBot="1" x14ac:dyDescent="0.25">
      <c r="B106" s="298"/>
      <c r="C106" s="248" t="s">
        <v>283</v>
      </c>
      <c r="D106" s="79" t="s">
        <v>284</v>
      </c>
      <c r="E106" s="257" t="s">
        <v>122</v>
      </c>
      <c r="F106" s="23">
        <v>680</v>
      </c>
      <c r="G106" s="479">
        <f>+'ANALISIS DE COSTOS'!H1382</f>
        <v>39.104523360000002</v>
      </c>
      <c r="H106" s="259">
        <f>F106*G106</f>
        <v>26591.0758848</v>
      </c>
      <c r="I106" s="275"/>
      <c r="J106" s="282">
        <f>H106/H111</f>
        <v>1.6502385912104836E-3</v>
      </c>
    </row>
    <row r="107" spans="2:17" ht="15" customHeight="1" thickBot="1" x14ac:dyDescent="0.25">
      <c r="B107" s="437">
        <v>11</v>
      </c>
      <c r="C107" s="544" t="s">
        <v>110</v>
      </c>
      <c r="D107" s="544"/>
      <c r="E107" s="438"/>
      <c r="F107" s="439"/>
      <c r="G107" s="439"/>
      <c r="H107" s="439"/>
      <c r="I107" s="440">
        <f>H108</f>
        <v>53651.238459105596</v>
      </c>
      <c r="J107" s="441">
        <f>J108</f>
        <v>3.3295886392495267E-3</v>
      </c>
    </row>
    <row r="108" spans="2:17" ht="15" customHeight="1" thickBot="1" x14ac:dyDescent="0.25">
      <c r="B108" s="298"/>
      <c r="C108" s="249" t="s">
        <v>285</v>
      </c>
      <c r="D108" s="250" t="s">
        <v>286</v>
      </c>
      <c r="E108" s="251" t="s">
        <v>169</v>
      </c>
      <c r="F108" s="252">
        <v>1</v>
      </c>
      <c r="G108" s="486">
        <f>+'ANALISIS DE COSTOS'!H1399</f>
        <v>53651.238459105596</v>
      </c>
      <c r="H108" s="307">
        <f>F108*G108</f>
        <v>53651.238459105596</v>
      </c>
      <c r="I108" s="275"/>
      <c r="J108" s="282">
        <f>H108/H111</f>
        <v>3.3295886392495267E-3</v>
      </c>
    </row>
    <row r="109" spans="2:17" s="19" customFormat="1" ht="15" customHeight="1" thickBot="1" x14ac:dyDescent="0.25">
      <c r="B109" s="299"/>
      <c r="C109" s="525" t="s">
        <v>10</v>
      </c>
      <c r="D109" s="525"/>
      <c r="E109" s="308"/>
      <c r="F109" s="291"/>
      <c r="G109" s="292">
        <f>SUM(G15:G108)</f>
        <v>2259168.1851605154</v>
      </c>
      <c r="H109" s="309"/>
      <c r="I109" s="310">
        <f>I107+I105+I97+I94+I90+I84+I60+I46+I43+I18+I14</f>
        <v>16113473.546449369</v>
      </c>
      <c r="J109" s="300">
        <f>J107+J105+J97+J94+J90+J84+J60+J46+J43+J18+J14</f>
        <v>1.0000000000000002</v>
      </c>
    </row>
    <row r="110" spans="2:17" s="67" customFormat="1" ht="15" customHeight="1" thickBot="1" x14ac:dyDescent="0.25">
      <c r="B110" s="283"/>
      <c r="C110" s="83"/>
      <c r="D110" s="286"/>
      <c r="E110" s="286"/>
      <c r="F110" s="286"/>
      <c r="G110" s="286"/>
      <c r="H110" s="11"/>
      <c r="I110" s="68"/>
      <c r="J110" s="276"/>
    </row>
    <row r="111" spans="2:17" ht="15" customHeight="1" x14ac:dyDescent="0.2">
      <c r="B111" s="301"/>
      <c r="C111" s="530" t="s">
        <v>31</v>
      </c>
      <c r="D111" s="530"/>
      <c r="E111" s="530"/>
      <c r="F111" s="530"/>
      <c r="G111" s="530"/>
      <c r="H111" s="545">
        <f>+I109</f>
        <v>16113473.546449369</v>
      </c>
      <c r="I111" s="545"/>
      <c r="J111" s="546"/>
      <c r="Q111" s="277" t="s">
        <v>287</v>
      </c>
    </row>
    <row r="112" spans="2:17" ht="15" customHeight="1" thickBot="1" x14ac:dyDescent="0.25">
      <c r="B112" s="302"/>
      <c r="C112" s="303" t="s">
        <v>36</v>
      </c>
      <c r="D112" s="304" t="s">
        <v>488</v>
      </c>
      <c r="E112" s="305"/>
      <c r="F112" s="306"/>
      <c r="G112" s="306"/>
      <c r="H112" s="547"/>
      <c r="I112" s="547"/>
      <c r="J112" s="548"/>
    </row>
    <row r="113" spans="2:12" ht="15" customHeight="1" x14ac:dyDescent="0.2">
      <c r="B113" s="4"/>
      <c r="C113" s="150" t="s">
        <v>59</v>
      </c>
      <c r="D113" s="26"/>
      <c r="E113" s="24"/>
      <c r="F113" s="57"/>
      <c r="G113" s="25"/>
      <c r="H113" s="64"/>
      <c r="I113" s="5"/>
      <c r="J113" s="91"/>
    </row>
    <row r="114" spans="2:12" ht="15" customHeight="1" x14ac:dyDescent="0.2">
      <c r="C114" s="150" t="s">
        <v>69</v>
      </c>
      <c r="E114" s="13"/>
      <c r="F114" s="28"/>
      <c r="H114" s="66"/>
    </row>
    <row r="115" spans="2:12" ht="33" customHeight="1" x14ac:dyDescent="0.2">
      <c r="C115" s="518" t="s">
        <v>83</v>
      </c>
      <c r="D115" s="518"/>
      <c r="E115" s="518"/>
      <c r="F115" s="518"/>
      <c r="G115" s="518"/>
      <c r="H115" s="518"/>
      <c r="I115" s="518"/>
    </row>
    <row r="116" spans="2:12" ht="15" customHeight="1" x14ac:dyDescent="0.2">
      <c r="E116" s="13"/>
      <c r="F116" s="28"/>
      <c r="H116" s="66"/>
    </row>
    <row r="117" spans="2:12" ht="15" customHeight="1" x14ac:dyDescent="0.2">
      <c r="E117" s="13"/>
      <c r="F117" s="28"/>
      <c r="H117" s="66"/>
    </row>
    <row r="118" spans="2:12" ht="15" customHeight="1" x14ac:dyDescent="0.2">
      <c r="E118" s="13"/>
      <c r="F118" s="28"/>
      <c r="H118" s="66"/>
    </row>
    <row r="119" spans="2:12" ht="15" customHeight="1" x14ac:dyDescent="0.2">
      <c r="E119" s="13"/>
      <c r="F119" s="28"/>
      <c r="H119" s="66"/>
    </row>
    <row r="120" spans="2:12" ht="15" customHeight="1" x14ac:dyDescent="0.2">
      <c r="E120" s="13"/>
      <c r="F120" s="481"/>
      <c r="G120" s="482"/>
      <c r="H120" s="482"/>
      <c r="I120" s="483"/>
      <c r="J120" s="484"/>
      <c r="K120" s="67"/>
      <c r="L120" s="67"/>
    </row>
    <row r="121" spans="2:12" ht="15" customHeight="1" x14ac:dyDescent="0.2">
      <c r="E121" s="13"/>
      <c r="F121" s="481"/>
      <c r="G121" s="482"/>
      <c r="H121" s="482"/>
      <c r="I121" s="483"/>
      <c r="J121" s="484"/>
      <c r="K121" s="67"/>
      <c r="L121" s="67"/>
    </row>
    <row r="122" spans="2:12" ht="15" customHeight="1" x14ac:dyDescent="0.2">
      <c r="E122" s="13"/>
      <c r="F122" s="481"/>
      <c r="G122" s="482"/>
      <c r="H122" s="482"/>
      <c r="I122" s="483"/>
      <c r="J122" s="484"/>
      <c r="K122" s="67"/>
      <c r="L122" s="67"/>
    </row>
    <row r="123" spans="2:12" ht="15" customHeight="1" x14ac:dyDescent="0.2">
      <c r="C123" s="13"/>
      <c r="E123" s="13"/>
      <c r="F123" s="481"/>
      <c r="G123" s="482"/>
      <c r="H123" s="482"/>
      <c r="I123" s="67"/>
      <c r="J123" s="67"/>
      <c r="K123" s="67"/>
      <c r="L123" s="67"/>
    </row>
    <row r="124" spans="2:12" ht="15" customHeight="1" x14ac:dyDescent="0.2">
      <c r="C124" s="13"/>
      <c r="E124" s="13"/>
      <c r="F124" s="481"/>
      <c r="G124" s="482"/>
      <c r="H124" s="487" t="s">
        <v>487</v>
      </c>
      <c r="I124" s="485">
        <v>14422163.35</v>
      </c>
      <c r="J124" s="485"/>
      <c r="K124" s="485"/>
      <c r="L124" s="67"/>
    </row>
    <row r="125" spans="2:12" ht="15" customHeight="1" x14ac:dyDescent="0.2">
      <c r="C125" s="13"/>
      <c r="E125" s="13"/>
      <c r="F125" s="481"/>
      <c r="G125" s="482"/>
      <c r="H125" s="482"/>
      <c r="I125" s="485"/>
      <c r="J125" s="485"/>
      <c r="K125" s="485"/>
      <c r="L125" s="67"/>
    </row>
    <row r="126" spans="2:12" ht="15" customHeight="1" x14ac:dyDescent="0.2">
      <c r="C126" s="13"/>
      <c r="E126" s="13"/>
      <c r="F126" s="481"/>
      <c r="G126" s="482"/>
      <c r="H126" s="482"/>
      <c r="I126" s="67"/>
      <c r="J126" s="67"/>
      <c r="K126" s="67"/>
      <c r="L126" s="67"/>
    </row>
    <row r="127" spans="2:12" ht="15" customHeight="1" x14ac:dyDescent="0.2">
      <c r="C127" s="13"/>
      <c r="E127" s="13"/>
      <c r="F127" s="481"/>
      <c r="G127" s="482"/>
      <c r="H127" s="482"/>
      <c r="I127" s="67"/>
      <c r="J127" s="67"/>
      <c r="K127" s="67"/>
      <c r="L127" s="67"/>
    </row>
    <row r="128" spans="2:12" ht="15" customHeight="1" x14ac:dyDescent="0.2">
      <c r="C128" s="13"/>
      <c r="E128" s="13"/>
      <c r="F128" s="28"/>
      <c r="H128" s="66"/>
      <c r="I128" s="13"/>
      <c r="J128" s="13"/>
    </row>
    <row r="129" spans="3:10" ht="15" customHeight="1" x14ac:dyDescent="0.2">
      <c r="C129" s="13"/>
      <c r="E129" s="13"/>
      <c r="F129" s="28"/>
      <c r="H129" s="66"/>
      <c r="I129" s="13"/>
      <c r="J129" s="13"/>
    </row>
    <row r="130" spans="3:10" ht="15" customHeight="1" x14ac:dyDescent="0.2">
      <c r="C130" s="13"/>
      <c r="E130" s="13"/>
      <c r="F130" s="28"/>
      <c r="H130" s="66"/>
      <c r="I130" s="13"/>
      <c r="J130" s="13"/>
    </row>
    <row r="131" spans="3:10" ht="15" customHeight="1" x14ac:dyDescent="0.2">
      <c r="C131" s="13"/>
      <c r="E131" s="13"/>
      <c r="F131" s="28"/>
      <c r="H131" s="66"/>
      <c r="I131" s="13"/>
      <c r="J131" s="13"/>
    </row>
    <row r="132" spans="3:10" ht="15" customHeight="1" x14ac:dyDescent="0.2">
      <c r="C132" s="13"/>
      <c r="E132" s="13"/>
      <c r="F132" s="28"/>
      <c r="H132" s="66"/>
      <c r="I132" s="13"/>
      <c r="J132" s="13"/>
    </row>
    <row r="133" spans="3:10" ht="15" customHeight="1" x14ac:dyDescent="0.2">
      <c r="C133" s="13"/>
      <c r="E133" s="13"/>
      <c r="F133" s="28"/>
      <c r="H133" s="66"/>
      <c r="I133" s="13"/>
      <c r="J133" s="13"/>
    </row>
    <row r="134" spans="3:10" ht="15" customHeight="1" x14ac:dyDescent="0.2">
      <c r="C134" s="13"/>
      <c r="E134" s="13"/>
      <c r="F134" s="28"/>
      <c r="H134" s="66"/>
      <c r="I134" s="13"/>
      <c r="J134" s="13"/>
    </row>
    <row r="135" spans="3:10" ht="15" customHeight="1" x14ac:dyDescent="0.2">
      <c r="C135" s="13"/>
      <c r="E135" s="13"/>
      <c r="F135" s="28"/>
      <c r="H135" s="66"/>
      <c r="I135" s="13"/>
      <c r="J135" s="13"/>
    </row>
    <row r="136" spans="3:10" ht="15" customHeight="1" x14ac:dyDescent="0.2">
      <c r="C136" s="13"/>
      <c r="E136" s="13"/>
      <c r="F136" s="28"/>
      <c r="H136" s="66"/>
      <c r="I136" s="13"/>
      <c r="J136" s="13"/>
    </row>
    <row r="137" spans="3:10" ht="15" customHeight="1" x14ac:dyDescent="0.2">
      <c r="C137" s="13"/>
      <c r="E137" s="13"/>
      <c r="F137" s="28"/>
      <c r="H137" s="66"/>
      <c r="I137" s="13"/>
      <c r="J137" s="13"/>
    </row>
    <row r="141" spans="3:10" ht="15" customHeight="1" x14ac:dyDescent="0.2">
      <c r="C141" s="13"/>
      <c r="E141" s="13"/>
      <c r="F141" s="28"/>
      <c r="H141" s="66"/>
      <c r="I141" s="13"/>
      <c r="J141" s="13"/>
    </row>
    <row r="142" spans="3:10" ht="15" customHeight="1" x14ac:dyDescent="0.2">
      <c r="C142" s="13"/>
      <c r="E142" s="13"/>
      <c r="F142" s="28"/>
      <c r="H142" s="66"/>
      <c r="I142" s="13"/>
      <c r="J142" s="13"/>
    </row>
    <row r="143" spans="3:10" ht="15" customHeight="1" x14ac:dyDescent="0.2">
      <c r="C143" s="13"/>
      <c r="E143" s="13"/>
      <c r="F143" s="28"/>
      <c r="H143" s="66"/>
      <c r="I143" s="13"/>
      <c r="J143" s="13"/>
    </row>
    <row r="144" spans="3:10" ht="15" customHeight="1" x14ac:dyDescent="0.2">
      <c r="C144" s="13"/>
      <c r="E144" s="13"/>
      <c r="F144" s="28"/>
      <c r="H144" s="66"/>
      <c r="I144" s="13"/>
      <c r="J144" s="13"/>
    </row>
  </sheetData>
  <mergeCells count="29">
    <mergeCell ref="C97:D97"/>
    <mergeCell ref="C105:D105"/>
    <mergeCell ref="C107:D107"/>
    <mergeCell ref="H111:J112"/>
    <mergeCell ref="C60:D60"/>
    <mergeCell ref="C84:D84"/>
    <mergeCell ref="C90:D90"/>
    <mergeCell ref="C94:D94"/>
    <mergeCell ref="C43:D43"/>
    <mergeCell ref="C46:D46"/>
    <mergeCell ref="B13:J13"/>
    <mergeCell ref="J10:J12"/>
    <mergeCell ref="G10:I10"/>
    <mergeCell ref="C115:I115"/>
    <mergeCell ref="B1:J1"/>
    <mergeCell ref="B9:J9"/>
    <mergeCell ref="B10:B12"/>
    <mergeCell ref="C14:D14"/>
    <mergeCell ref="I11:I12"/>
    <mergeCell ref="H11:H12"/>
    <mergeCell ref="C111:G111"/>
    <mergeCell ref="C109:D109"/>
    <mergeCell ref="F11:F12"/>
    <mergeCell ref="C10:C12"/>
    <mergeCell ref="D10:D12"/>
    <mergeCell ref="E10:F10"/>
    <mergeCell ref="E11:E12"/>
    <mergeCell ref="G11:G12"/>
    <mergeCell ref="C18:D18"/>
  </mergeCells>
  <phoneticPr fontId="8" type="noConversion"/>
  <printOptions horizontalCentered="1"/>
  <pageMargins left="0.59055118110236227" right="0.39370078740157483" top="0.19685039370078741" bottom="0" header="0" footer="0"/>
  <pageSetup paperSize="9" scale="4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0"/>
  <sheetViews>
    <sheetView topLeftCell="A1368" zoomScale="85" zoomScaleNormal="85" workbookViewId="0">
      <selection activeCell="I1412" sqref="I1412"/>
    </sheetView>
  </sheetViews>
  <sheetFormatPr baseColWidth="10" defaultRowHeight="12.75" x14ac:dyDescent="0.2"/>
  <cols>
    <col min="1" max="1" width="6.28515625" customWidth="1"/>
    <col min="2" max="2" width="5.85546875" customWidth="1"/>
    <col min="3" max="3" width="34.140625" customWidth="1"/>
    <col min="4" max="4" width="5.140625" customWidth="1"/>
    <col min="5" max="5" width="8" customWidth="1"/>
    <col min="6" max="6" width="11.7109375" customWidth="1"/>
    <col min="7" max="7" width="12.42578125" customWidth="1"/>
    <col min="8" max="8" width="20.7109375" customWidth="1"/>
    <col min="9" max="9" width="19.28515625" customWidth="1"/>
    <col min="10" max="10" width="13.5703125" customWidth="1"/>
    <col min="11" max="11" width="15.140625" customWidth="1"/>
  </cols>
  <sheetData>
    <row r="1" spans="1:11" x14ac:dyDescent="0.2">
      <c r="A1" s="45" t="s">
        <v>111</v>
      </c>
      <c r="B1" s="46"/>
      <c r="C1" s="46"/>
      <c r="D1" s="46"/>
      <c r="E1" s="46"/>
      <c r="F1" s="46"/>
      <c r="G1" s="46"/>
      <c r="H1" s="311"/>
      <c r="J1" s="475"/>
      <c r="K1" s="475"/>
    </row>
    <row r="2" spans="1:11" x14ac:dyDescent="0.2">
      <c r="A2" s="151" t="s">
        <v>112</v>
      </c>
      <c r="B2" s="49"/>
      <c r="C2" s="49"/>
      <c r="D2" s="49"/>
      <c r="E2" s="49"/>
      <c r="F2" s="49"/>
      <c r="G2" s="50"/>
      <c r="H2" s="312"/>
      <c r="J2" s="475"/>
      <c r="K2" s="475"/>
    </row>
    <row r="3" spans="1:11" x14ac:dyDescent="0.2">
      <c r="A3" s="151" t="s">
        <v>119</v>
      </c>
      <c r="B3" s="53"/>
      <c r="C3" s="53"/>
      <c r="D3" s="53"/>
      <c r="E3" s="53"/>
      <c r="F3" s="53"/>
      <c r="G3" s="53"/>
      <c r="H3" s="312"/>
      <c r="J3" s="475"/>
      <c r="K3" s="475"/>
    </row>
    <row r="4" spans="1:11" x14ac:dyDescent="0.2">
      <c r="A4" s="151" t="s">
        <v>490</v>
      </c>
      <c r="B4" s="53"/>
      <c r="C4" s="53"/>
      <c r="D4" s="53"/>
      <c r="E4" s="53"/>
      <c r="F4" s="53"/>
      <c r="G4" s="53"/>
      <c r="H4" s="312"/>
      <c r="J4" s="475"/>
      <c r="K4" s="475"/>
    </row>
    <row r="5" spans="1:11" x14ac:dyDescent="0.2">
      <c r="A5" s="151" t="s">
        <v>289</v>
      </c>
      <c r="B5" s="53"/>
      <c r="C5" s="53"/>
      <c r="D5" s="54"/>
      <c r="E5" s="54"/>
      <c r="F5" s="54"/>
      <c r="G5" s="55"/>
      <c r="H5" s="312"/>
      <c r="J5" s="475"/>
      <c r="K5" s="475"/>
    </row>
    <row r="6" spans="1:11" ht="13.5" thickBot="1" x14ac:dyDescent="0.25">
      <c r="A6" s="564">
        <v>44621</v>
      </c>
      <c r="B6" s="565"/>
      <c r="C6" s="493"/>
      <c r="D6" s="494"/>
      <c r="E6" s="494"/>
      <c r="F6" s="494"/>
      <c r="G6" s="495"/>
      <c r="H6" s="496"/>
      <c r="J6" s="475"/>
      <c r="K6" s="475"/>
    </row>
    <row r="7" spans="1:11" x14ac:dyDescent="0.2">
      <c r="A7" s="574" t="s">
        <v>5</v>
      </c>
      <c r="B7" s="576" t="s">
        <v>6</v>
      </c>
      <c r="C7" s="576" t="s">
        <v>0</v>
      </c>
      <c r="D7" s="576" t="s">
        <v>4</v>
      </c>
      <c r="E7" s="578" t="s">
        <v>8</v>
      </c>
      <c r="F7" s="40" t="s">
        <v>7</v>
      </c>
      <c r="G7" s="567" t="s">
        <v>2</v>
      </c>
      <c r="H7" s="568"/>
      <c r="J7" s="475"/>
      <c r="K7" s="475"/>
    </row>
    <row r="8" spans="1:11" ht="13.5" thickBot="1" x14ac:dyDescent="0.25">
      <c r="A8" s="575"/>
      <c r="B8" s="577"/>
      <c r="C8" s="577"/>
      <c r="D8" s="577"/>
      <c r="E8" s="579"/>
      <c r="F8" s="41" t="s">
        <v>3</v>
      </c>
      <c r="G8" s="42" t="s">
        <v>1</v>
      </c>
      <c r="H8" s="43" t="s">
        <v>10</v>
      </c>
      <c r="J8" s="475"/>
      <c r="K8" s="475"/>
    </row>
    <row r="9" spans="1:11" ht="13.5" thickBot="1" x14ac:dyDescent="0.25">
      <c r="A9" s="313">
        <f>+[1]PRESUPUESTO!B15</f>
        <v>1</v>
      </c>
      <c r="B9" s="569" t="s">
        <v>99</v>
      </c>
      <c r="C9" s="569"/>
      <c r="D9" s="314"/>
      <c r="E9" s="314"/>
      <c r="F9" s="315"/>
      <c r="G9" s="316"/>
      <c r="H9" s="317"/>
      <c r="J9" s="475"/>
      <c r="K9" s="475"/>
    </row>
    <row r="10" spans="1:11" x14ac:dyDescent="0.2">
      <c r="A10" s="96"/>
      <c r="B10" s="94"/>
      <c r="C10" s="93"/>
      <c r="D10" s="93"/>
      <c r="E10" s="93"/>
      <c r="F10" s="95"/>
      <c r="G10" s="95"/>
      <c r="H10" s="95"/>
      <c r="J10" s="475"/>
      <c r="K10" s="475"/>
    </row>
    <row r="11" spans="1:11" ht="13.5" thickBot="1" x14ac:dyDescent="0.25">
      <c r="A11" s="96"/>
      <c r="B11" s="7" t="s">
        <v>292</v>
      </c>
      <c r="C11" s="560" t="s">
        <v>395</v>
      </c>
      <c r="D11" s="560"/>
      <c r="E11" s="560"/>
      <c r="F11" s="560"/>
      <c r="G11" s="560"/>
      <c r="H11" s="8"/>
      <c r="J11" s="475"/>
      <c r="K11" s="475"/>
    </row>
    <row r="12" spans="1:11" x14ac:dyDescent="0.2">
      <c r="A12" s="96"/>
      <c r="B12" s="97"/>
      <c r="C12" s="1" t="s">
        <v>37</v>
      </c>
      <c r="D12" s="98"/>
      <c r="E12" s="186"/>
      <c r="F12" s="99"/>
      <c r="G12" s="100"/>
      <c r="H12" s="101"/>
      <c r="J12" s="475"/>
      <c r="K12" s="475"/>
    </row>
    <row r="13" spans="1:11" x14ac:dyDescent="0.2">
      <c r="A13" s="96"/>
      <c r="B13" s="318" t="s">
        <v>392</v>
      </c>
      <c r="C13" s="102" t="s">
        <v>469</v>
      </c>
      <c r="D13" s="103" t="s">
        <v>404</v>
      </c>
      <c r="E13" s="433">
        <v>7.8</v>
      </c>
      <c r="F13" s="161">
        <v>330.73</v>
      </c>
      <c r="G13" s="442">
        <v>2580</v>
      </c>
      <c r="H13" s="95"/>
      <c r="J13" s="475"/>
      <c r="K13" s="475"/>
    </row>
    <row r="14" spans="1:11" ht="13.5" thickBot="1" x14ac:dyDescent="0.25">
      <c r="A14" s="96"/>
      <c r="B14" s="319"/>
      <c r="C14" s="113"/>
      <c r="D14" s="114"/>
      <c r="E14" s="433"/>
      <c r="F14" s="182"/>
      <c r="G14" s="115"/>
      <c r="H14" s="95"/>
      <c r="J14" s="475"/>
      <c r="K14" s="475"/>
    </row>
    <row r="15" spans="1:11" x14ac:dyDescent="0.2">
      <c r="A15" s="96"/>
      <c r="B15" s="321"/>
      <c r="C15" s="1" t="s">
        <v>25</v>
      </c>
      <c r="D15" s="98"/>
      <c r="E15" s="322"/>
      <c r="F15" s="162"/>
      <c r="G15" s="100"/>
      <c r="H15" s="95"/>
      <c r="J15" s="475"/>
      <c r="K15" s="475"/>
    </row>
    <row r="16" spans="1:11" x14ac:dyDescent="0.2">
      <c r="A16" s="96"/>
      <c r="B16" s="318" t="s">
        <v>19</v>
      </c>
      <c r="C16" s="102" t="s">
        <v>478</v>
      </c>
      <c r="D16" s="103" t="s">
        <v>390</v>
      </c>
      <c r="E16" s="360">
        <v>2</v>
      </c>
      <c r="F16" s="161">
        <v>1100</v>
      </c>
      <c r="G16" s="505"/>
      <c r="H16" s="448"/>
      <c r="J16" s="475"/>
      <c r="K16" s="475"/>
    </row>
    <row r="17" spans="1:11" ht="13.5" thickBot="1" x14ac:dyDescent="0.25">
      <c r="A17" s="96"/>
      <c r="B17" s="318" t="s">
        <v>20</v>
      </c>
      <c r="C17" s="102" t="s">
        <v>387</v>
      </c>
      <c r="D17" s="103" t="s">
        <v>386</v>
      </c>
      <c r="E17" s="360">
        <v>4</v>
      </c>
      <c r="F17" s="161">
        <v>5280.03</v>
      </c>
      <c r="G17" s="442">
        <f>F17+F16</f>
        <v>6380.03</v>
      </c>
      <c r="H17" s="95"/>
      <c r="J17" s="475"/>
      <c r="K17" s="475"/>
    </row>
    <row r="18" spans="1:11" x14ac:dyDescent="0.2">
      <c r="A18" s="96"/>
      <c r="B18" s="321"/>
      <c r="C18" s="1" t="s">
        <v>41</v>
      </c>
      <c r="D18" s="98"/>
      <c r="E18" s="322"/>
      <c r="F18" s="162"/>
      <c r="G18" s="100"/>
      <c r="H18" s="95"/>
      <c r="J18" s="475"/>
      <c r="K18" s="475"/>
    </row>
    <row r="19" spans="1:11" x14ac:dyDescent="0.2">
      <c r="A19" s="96"/>
      <c r="B19" s="318" t="s">
        <v>172</v>
      </c>
      <c r="C19" s="102" t="s">
        <v>389</v>
      </c>
      <c r="D19" s="103" t="s">
        <v>391</v>
      </c>
      <c r="E19" s="360">
        <v>1</v>
      </c>
      <c r="F19" s="161">
        <v>450</v>
      </c>
      <c r="G19" s="105"/>
      <c r="H19" s="95"/>
      <c r="J19" s="475"/>
      <c r="K19" s="475"/>
    </row>
    <row r="20" spans="1:11" ht="13.5" thickBot="1" x14ac:dyDescent="0.25">
      <c r="A20" s="94"/>
      <c r="B20" s="319" t="s">
        <v>174</v>
      </c>
      <c r="C20" s="113" t="s">
        <v>388</v>
      </c>
      <c r="D20" s="114" t="s">
        <v>391</v>
      </c>
      <c r="E20" s="385">
        <v>1</v>
      </c>
      <c r="F20" s="182">
        <v>545.59</v>
      </c>
      <c r="G20" s="443">
        <v>995.59</v>
      </c>
      <c r="H20" s="95"/>
      <c r="J20" s="475"/>
      <c r="K20" s="475"/>
    </row>
    <row r="21" spans="1:11" ht="13.5" thickBot="1" x14ac:dyDescent="0.25">
      <c r="A21" s="94"/>
      <c r="B21" s="108"/>
      <c r="C21" s="126"/>
      <c r="D21" s="108"/>
      <c r="E21" s="431"/>
      <c r="F21" s="468" t="s">
        <v>42</v>
      </c>
      <c r="G21" s="469">
        <f>SUM(G13:G20)</f>
        <v>9955.619999999999</v>
      </c>
      <c r="H21" s="110">
        <f>+G21</f>
        <v>9955.619999999999</v>
      </c>
      <c r="J21" s="475"/>
      <c r="K21" s="475"/>
    </row>
    <row r="22" spans="1:11" s="467" customFormat="1" ht="13.5" thickBot="1" x14ac:dyDescent="0.25">
      <c r="A22" s="460"/>
      <c r="B22" s="561" t="s">
        <v>486</v>
      </c>
      <c r="C22" s="562"/>
      <c r="D22" s="562"/>
      <c r="E22" s="562"/>
      <c r="F22" s="562"/>
      <c r="G22" s="563"/>
      <c r="H22" s="470">
        <f>+'COEF INDEC'!$D$5</f>
        <v>1.117272096</v>
      </c>
      <c r="J22" s="475"/>
      <c r="K22" s="475"/>
    </row>
    <row r="23" spans="1:11" s="467" customFormat="1" ht="13.5" thickBot="1" x14ac:dyDescent="0.25">
      <c r="A23" s="460"/>
      <c r="B23" s="461"/>
      <c r="C23" s="462"/>
      <c r="D23" s="461"/>
      <c r="E23" s="463"/>
      <c r="F23" s="464"/>
      <c r="G23" s="465"/>
      <c r="H23" s="466">
        <f>+H21*H22</f>
        <v>11123.13642437952</v>
      </c>
      <c r="J23" s="475"/>
      <c r="K23" s="475"/>
    </row>
    <row r="24" spans="1:11" ht="13.5" thickBot="1" x14ac:dyDescent="0.25">
      <c r="A24" s="94"/>
      <c r="B24" s="108"/>
      <c r="C24" s="126"/>
      <c r="D24" s="108"/>
      <c r="E24" s="107"/>
      <c r="F24" s="111" t="s">
        <v>43</v>
      </c>
      <c r="G24" s="112"/>
      <c r="H24" s="324">
        <v>1.587</v>
      </c>
      <c r="J24" s="475"/>
      <c r="K24" s="475"/>
    </row>
    <row r="25" spans="1:11" ht="13.5" thickBot="1" x14ac:dyDescent="0.25">
      <c r="A25" s="94"/>
      <c r="B25" s="108"/>
      <c r="C25" s="106"/>
      <c r="D25" s="106"/>
      <c r="E25" s="107"/>
      <c r="F25" s="129" t="s">
        <v>7</v>
      </c>
      <c r="G25" s="130"/>
      <c r="H25" s="474">
        <f>+H23*H24</f>
        <v>17652.417505490299</v>
      </c>
      <c r="I25" s="335"/>
      <c r="J25" s="475"/>
      <c r="K25" s="475"/>
    </row>
    <row r="26" spans="1:11" x14ac:dyDescent="0.2">
      <c r="A26" s="94"/>
      <c r="B26" s="108"/>
      <c r="C26" s="106"/>
      <c r="D26" s="106"/>
      <c r="E26" s="109"/>
      <c r="F26" s="325"/>
      <c r="G26" s="326"/>
      <c r="H26" s="326"/>
      <c r="J26" s="475"/>
      <c r="K26" s="475"/>
    </row>
    <row r="27" spans="1:11" ht="13.5" thickBot="1" x14ac:dyDescent="0.25">
      <c r="A27" s="369"/>
      <c r="B27" s="370" t="s">
        <v>293</v>
      </c>
      <c r="C27" s="570" t="s">
        <v>396</v>
      </c>
      <c r="D27" s="570"/>
      <c r="E27" s="570"/>
      <c r="F27" s="570"/>
      <c r="G27" s="570"/>
      <c r="H27" s="371"/>
      <c r="I27" s="372"/>
      <c r="J27" s="475"/>
      <c r="K27" s="475"/>
    </row>
    <row r="28" spans="1:11" x14ac:dyDescent="0.2">
      <c r="A28" s="369"/>
      <c r="B28" s="321"/>
      <c r="C28" s="373" t="s">
        <v>37</v>
      </c>
      <c r="D28" s="374"/>
      <c r="E28" s="322"/>
      <c r="F28" s="375"/>
      <c r="G28" s="376"/>
      <c r="H28" s="377"/>
      <c r="I28" s="372"/>
      <c r="J28" s="475"/>
      <c r="K28" s="475"/>
    </row>
    <row r="29" spans="1:11" x14ac:dyDescent="0.2">
      <c r="A29" s="369"/>
      <c r="B29" s="318" t="s">
        <v>392</v>
      </c>
      <c r="C29" s="378" t="s">
        <v>469</v>
      </c>
      <c r="D29" s="379" t="s">
        <v>404</v>
      </c>
      <c r="E29" s="433">
        <f>G29/F29</f>
        <v>0.50012525994367607</v>
      </c>
      <c r="F29" s="380">
        <v>330.73</v>
      </c>
      <c r="G29" s="444">
        <v>165.40642722117201</v>
      </c>
      <c r="H29" s="382"/>
      <c r="I29" s="372"/>
      <c r="J29" s="475"/>
      <c r="K29" s="475"/>
    </row>
    <row r="30" spans="1:11" ht="13.5" thickBot="1" x14ac:dyDescent="0.25">
      <c r="A30" s="369"/>
      <c r="B30" s="319"/>
      <c r="C30" s="383"/>
      <c r="D30" s="384"/>
      <c r="E30" s="433"/>
      <c r="F30" s="386"/>
      <c r="G30" s="387"/>
      <c r="H30" s="388"/>
      <c r="I30" s="372"/>
      <c r="J30" s="475"/>
      <c r="K30" s="475"/>
    </row>
    <row r="31" spans="1:11" x14ac:dyDescent="0.2">
      <c r="A31" s="369"/>
      <c r="B31" s="321"/>
      <c r="C31" s="373" t="s">
        <v>25</v>
      </c>
      <c r="D31" s="374"/>
      <c r="E31" s="389"/>
      <c r="F31" s="375"/>
      <c r="G31" s="376"/>
      <c r="H31" s="388"/>
      <c r="I31" s="372"/>
      <c r="J31" s="475"/>
      <c r="K31" s="475"/>
    </row>
    <row r="32" spans="1:11" x14ac:dyDescent="0.2">
      <c r="A32" s="369"/>
      <c r="B32" s="318" t="s">
        <v>19</v>
      </c>
      <c r="C32" s="378" t="s">
        <v>393</v>
      </c>
      <c r="D32" s="379" t="s">
        <v>391</v>
      </c>
      <c r="E32" s="360">
        <v>1</v>
      </c>
      <c r="F32" s="380">
        <v>8</v>
      </c>
      <c r="G32" s="381"/>
      <c r="H32" s="382"/>
      <c r="I32" s="372"/>
      <c r="J32" s="475"/>
      <c r="K32" s="475"/>
    </row>
    <row r="33" spans="1:11" ht="13.5" thickBot="1" x14ac:dyDescent="0.25">
      <c r="A33" s="369"/>
      <c r="B33" s="318" t="s">
        <v>20</v>
      </c>
      <c r="C33" s="378" t="s">
        <v>394</v>
      </c>
      <c r="D33" s="379" t="s">
        <v>391</v>
      </c>
      <c r="E33" s="360">
        <v>0.5</v>
      </c>
      <c r="F33" s="380">
        <v>15.629</v>
      </c>
      <c r="G33" s="445">
        <f>F33+F32</f>
        <v>23.628999999999998</v>
      </c>
      <c r="H33" s="423"/>
      <c r="I33" s="372"/>
      <c r="J33" s="475"/>
      <c r="K33" s="475"/>
    </row>
    <row r="34" spans="1:11" x14ac:dyDescent="0.2">
      <c r="A34" s="369"/>
      <c r="B34" s="321"/>
      <c r="C34" s="373" t="s">
        <v>41</v>
      </c>
      <c r="D34" s="374"/>
      <c r="E34" s="389"/>
      <c r="F34" s="375"/>
      <c r="G34" s="376"/>
      <c r="H34" s="388"/>
      <c r="I34" s="372"/>
      <c r="J34" s="475"/>
      <c r="K34" s="475"/>
    </row>
    <row r="35" spans="1:11" x14ac:dyDescent="0.2">
      <c r="A35" s="369"/>
      <c r="B35" s="318">
        <v>3</v>
      </c>
      <c r="C35" s="378" t="s">
        <v>398</v>
      </c>
      <c r="D35" s="379" t="s">
        <v>391</v>
      </c>
      <c r="E35" s="360">
        <v>1</v>
      </c>
      <c r="F35" s="380">
        <v>47.259</v>
      </c>
      <c r="G35" s="444">
        <v>47.258979206049155</v>
      </c>
      <c r="H35" s="382"/>
      <c r="I35" s="372"/>
      <c r="J35" s="475"/>
      <c r="K35" s="475"/>
    </row>
    <row r="36" spans="1:11" ht="13.5" thickBot="1" x14ac:dyDescent="0.25">
      <c r="A36" s="369"/>
      <c r="B36" s="319"/>
      <c r="C36" s="383"/>
      <c r="D36" s="384"/>
      <c r="E36" s="385"/>
      <c r="F36" s="386"/>
      <c r="G36" s="387"/>
      <c r="H36" s="388"/>
      <c r="I36" s="372"/>
      <c r="J36" s="475"/>
      <c r="K36" s="475"/>
    </row>
    <row r="37" spans="1:11" ht="13.5" thickBot="1" x14ac:dyDescent="0.25">
      <c r="A37" s="369"/>
      <c r="B37" s="390"/>
      <c r="C37" s="391"/>
      <c r="D37" s="390"/>
      <c r="E37" s="392"/>
      <c r="F37" s="471" t="s">
        <v>42</v>
      </c>
      <c r="G37" s="472">
        <f>SUM(G29:G36)</f>
        <v>236.29440642722116</v>
      </c>
      <c r="H37" s="395">
        <f>+G37</f>
        <v>236.29440642722116</v>
      </c>
      <c r="I37" s="372"/>
      <c r="J37" s="475"/>
      <c r="K37" s="475"/>
    </row>
    <row r="38" spans="1:11" s="467" customFormat="1" ht="13.5" thickBot="1" x14ac:dyDescent="0.25">
      <c r="A38" s="460"/>
      <c r="B38" s="561" t="s">
        <v>486</v>
      </c>
      <c r="C38" s="562"/>
      <c r="D38" s="562"/>
      <c r="E38" s="562"/>
      <c r="F38" s="562"/>
      <c r="G38" s="563"/>
      <c r="H38" s="470">
        <f>+'COEF INDEC'!$D$5</f>
        <v>1.117272096</v>
      </c>
      <c r="J38" s="475"/>
      <c r="K38" s="475"/>
    </row>
    <row r="39" spans="1:11" s="467" customFormat="1" ht="13.5" thickBot="1" x14ac:dyDescent="0.25">
      <c r="A39" s="460"/>
      <c r="B39" s="461"/>
      <c r="C39" s="462"/>
      <c r="D39" s="461"/>
      <c r="E39" s="463"/>
      <c r="F39" s="464"/>
      <c r="G39" s="465"/>
      <c r="H39" s="466">
        <f>+H37*H38</f>
        <v>264.00514674201725</v>
      </c>
      <c r="J39" s="475"/>
      <c r="K39" s="475"/>
    </row>
    <row r="40" spans="1:11" ht="13.5" thickBot="1" x14ac:dyDescent="0.25">
      <c r="A40" s="369"/>
      <c r="B40" s="390"/>
      <c r="C40" s="391"/>
      <c r="D40" s="390"/>
      <c r="E40" s="392"/>
      <c r="F40" s="393" t="s">
        <v>43</v>
      </c>
      <c r="G40" s="394"/>
      <c r="H40" s="396">
        <v>1.587</v>
      </c>
      <c r="I40" s="372"/>
      <c r="J40" s="475"/>
      <c r="K40" s="475"/>
    </row>
    <row r="41" spans="1:11" ht="13.5" thickBot="1" x14ac:dyDescent="0.25">
      <c r="A41" s="369"/>
      <c r="B41" s="390"/>
      <c r="C41" s="397"/>
      <c r="D41" s="397"/>
      <c r="E41" s="392"/>
      <c r="F41" s="129" t="s">
        <v>7</v>
      </c>
      <c r="G41" s="130"/>
      <c r="H41" s="474">
        <f>+H39*H40</f>
        <v>418.97616787958134</v>
      </c>
      <c r="I41" s="398"/>
      <c r="J41" s="475"/>
      <c r="K41" s="475"/>
    </row>
    <row r="42" spans="1:11" x14ac:dyDescent="0.2">
      <c r="A42" s="369"/>
      <c r="B42" s="390"/>
      <c r="C42" s="397"/>
      <c r="D42" s="397"/>
      <c r="E42" s="346"/>
      <c r="F42" s="338"/>
      <c r="G42" s="339"/>
      <c r="H42" s="339"/>
      <c r="I42" s="398"/>
      <c r="J42" s="475"/>
      <c r="K42" s="475"/>
    </row>
    <row r="43" spans="1:11" ht="13.5" thickBot="1" x14ac:dyDescent="0.25">
      <c r="A43" s="369"/>
      <c r="B43" s="370" t="s">
        <v>294</v>
      </c>
      <c r="C43" s="570" t="s">
        <v>295</v>
      </c>
      <c r="D43" s="570"/>
      <c r="E43" s="570"/>
      <c r="F43" s="570"/>
      <c r="G43" s="570"/>
      <c r="H43" s="371"/>
      <c r="I43" s="372"/>
      <c r="J43" s="475"/>
      <c r="K43" s="475"/>
    </row>
    <row r="44" spans="1:11" x14ac:dyDescent="0.2">
      <c r="A44" s="369"/>
      <c r="B44" s="321"/>
      <c r="C44" s="373" t="s">
        <v>37</v>
      </c>
      <c r="D44" s="374"/>
      <c r="E44" s="322"/>
      <c r="F44" s="375"/>
      <c r="G44" s="376"/>
      <c r="H44" s="377"/>
      <c r="I44" s="372"/>
      <c r="J44" s="475"/>
      <c r="K44" s="475"/>
    </row>
    <row r="45" spans="1:11" x14ac:dyDescent="0.2">
      <c r="A45" s="369"/>
      <c r="B45" s="318">
        <v>1</v>
      </c>
      <c r="C45" s="378" t="s">
        <v>469</v>
      </c>
      <c r="D45" s="379" t="s">
        <v>404</v>
      </c>
      <c r="E45" s="433">
        <f>G45/F45</f>
        <v>1.3003256758535582</v>
      </c>
      <c r="F45" s="380">
        <v>330.73</v>
      </c>
      <c r="G45" s="444">
        <v>430.05671077504729</v>
      </c>
      <c r="H45" s="426"/>
      <c r="I45" s="372"/>
      <c r="J45" s="475"/>
      <c r="K45" s="475"/>
    </row>
    <row r="46" spans="1:11" ht="13.5" thickBot="1" x14ac:dyDescent="0.25">
      <c r="A46" s="369"/>
      <c r="B46" s="319"/>
      <c r="C46" s="383"/>
      <c r="D46" s="384"/>
      <c r="E46" s="433"/>
      <c r="F46" s="386"/>
      <c r="G46" s="387"/>
      <c r="H46" s="388"/>
      <c r="I46" s="372"/>
      <c r="J46" s="475"/>
      <c r="K46" s="475"/>
    </row>
    <row r="47" spans="1:11" x14ac:dyDescent="0.2">
      <c r="A47" s="369"/>
      <c r="B47" s="321"/>
      <c r="C47" s="373" t="s">
        <v>25</v>
      </c>
      <c r="D47" s="374"/>
      <c r="E47" s="322"/>
      <c r="F47" s="375"/>
      <c r="G47" s="376"/>
      <c r="H47" s="388"/>
      <c r="I47" s="372"/>
      <c r="J47" s="475"/>
      <c r="K47" s="475"/>
    </row>
    <row r="48" spans="1:11" x14ac:dyDescent="0.2">
      <c r="A48" s="369"/>
      <c r="B48" s="318" t="s">
        <v>19</v>
      </c>
      <c r="C48" s="378" t="s">
        <v>397</v>
      </c>
      <c r="D48" s="379" t="s">
        <v>391</v>
      </c>
      <c r="E48" s="360">
        <v>1</v>
      </c>
      <c r="F48" s="399">
        <v>61.436999999999998</v>
      </c>
      <c r="G48" s="444">
        <v>61.436999999999998</v>
      </c>
      <c r="H48" s="382"/>
      <c r="I48" s="372"/>
      <c r="J48" s="475"/>
      <c r="K48" s="475"/>
    </row>
    <row r="49" spans="1:11" ht="13.5" thickBot="1" x14ac:dyDescent="0.25">
      <c r="A49" s="369"/>
      <c r="B49" s="318"/>
      <c r="C49" s="378"/>
      <c r="D49" s="379"/>
      <c r="E49" s="323"/>
      <c r="F49" s="380"/>
      <c r="G49" s="381"/>
      <c r="H49" s="382"/>
      <c r="I49" s="372"/>
      <c r="J49" s="475"/>
      <c r="K49" s="475"/>
    </row>
    <row r="50" spans="1:11" x14ac:dyDescent="0.2">
      <c r="A50" s="369"/>
      <c r="B50" s="321"/>
      <c r="C50" s="373" t="s">
        <v>41</v>
      </c>
      <c r="D50" s="374"/>
      <c r="E50" s="322"/>
      <c r="F50" s="375"/>
      <c r="G50" s="376"/>
      <c r="H50" s="388"/>
      <c r="I50" s="372"/>
      <c r="J50" s="475"/>
      <c r="K50" s="475"/>
    </row>
    <row r="51" spans="1:11" x14ac:dyDescent="0.2">
      <c r="A51" s="369"/>
      <c r="B51" s="318">
        <v>3</v>
      </c>
      <c r="C51" s="378" t="s">
        <v>398</v>
      </c>
      <c r="D51" s="379" t="s">
        <v>391</v>
      </c>
      <c r="E51" s="360">
        <v>1</v>
      </c>
      <c r="F51" s="399">
        <v>122.873</v>
      </c>
      <c r="G51" s="444">
        <v>122.8733459357278</v>
      </c>
      <c r="H51" s="382"/>
      <c r="I51" s="372"/>
      <c r="J51" s="475"/>
      <c r="K51" s="475"/>
    </row>
    <row r="52" spans="1:11" ht="13.5" thickBot="1" x14ac:dyDescent="0.25">
      <c r="A52" s="369"/>
      <c r="B52" s="319"/>
      <c r="C52" s="383"/>
      <c r="D52" s="384"/>
      <c r="E52" s="320"/>
      <c r="F52" s="386"/>
      <c r="G52" s="387"/>
      <c r="H52" s="388"/>
      <c r="I52" s="372"/>
      <c r="J52" s="475"/>
      <c r="K52" s="475"/>
    </row>
    <row r="53" spans="1:11" ht="13.5" thickBot="1" x14ac:dyDescent="0.25">
      <c r="A53" s="369"/>
      <c r="B53" s="390"/>
      <c r="C53" s="391"/>
      <c r="D53" s="390"/>
      <c r="E53" s="392"/>
      <c r="F53" s="393" t="s">
        <v>42</v>
      </c>
      <c r="G53" s="472">
        <f>SUM(G45:G52)</f>
        <v>614.36705671077516</v>
      </c>
      <c r="H53" s="395">
        <f>+G53</f>
        <v>614.36705671077516</v>
      </c>
      <c r="I53" s="372"/>
      <c r="J53" s="475"/>
      <c r="K53" s="475"/>
    </row>
    <row r="54" spans="1:11" s="467" customFormat="1" ht="13.5" thickBot="1" x14ac:dyDescent="0.25">
      <c r="A54" s="460"/>
      <c r="B54" s="561" t="s">
        <v>486</v>
      </c>
      <c r="C54" s="562"/>
      <c r="D54" s="562"/>
      <c r="E54" s="562"/>
      <c r="F54" s="562"/>
      <c r="G54" s="563"/>
      <c r="H54" s="470">
        <f>+'COEF INDEC'!$D$5</f>
        <v>1.117272096</v>
      </c>
      <c r="J54" s="475"/>
      <c r="K54" s="475"/>
    </row>
    <row r="55" spans="1:11" s="467" customFormat="1" ht="13.5" thickBot="1" x14ac:dyDescent="0.25">
      <c r="A55" s="460"/>
      <c r="B55" s="461"/>
      <c r="C55" s="462"/>
      <c r="D55" s="461"/>
      <c r="E55" s="463"/>
      <c r="F55" s="464"/>
      <c r="G55" s="465"/>
      <c r="H55" s="466">
        <f>+H53*H54</f>
        <v>686.41516916459864</v>
      </c>
      <c r="J55" s="475"/>
      <c r="K55" s="475"/>
    </row>
    <row r="56" spans="1:11" ht="13.5" thickBot="1" x14ac:dyDescent="0.25">
      <c r="A56" s="369"/>
      <c r="B56" s="390"/>
      <c r="C56" s="391"/>
      <c r="D56" s="390"/>
      <c r="E56" s="392"/>
      <c r="F56" s="393" t="s">
        <v>43</v>
      </c>
      <c r="G56" s="394"/>
      <c r="H56" s="396">
        <v>1.587</v>
      </c>
      <c r="I56" s="372"/>
      <c r="J56" s="475"/>
      <c r="K56" s="475"/>
    </row>
    <row r="57" spans="1:11" ht="13.5" thickBot="1" x14ac:dyDescent="0.25">
      <c r="A57" s="369"/>
      <c r="B57" s="390"/>
      <c r="C57" s="397"/>
      <c r="D57" s="397"/>
      <c r="E57" s="392"/>
      <c r="F57" s="424" t="s">
        <v>7</v>
      </c>
      <c r="G57" s="425"/>
      <c r="H57" s="474">
        <f>+H55*H56</f>
        <v>1089.340873464218</v>
      </c>
      <c r="I57" s="398"/>
      <c r="J57" s="475"/>
      <c r="K57" s="475"/>
    </row>
    <row r="58" spans="1:11" x14ac:dyDescent="0.2">
      <c r="A58" s="94"/>
      <c r="B58" s="108"/>
      <c r="C58" s="106"/>
      <c r="D58" s="106"/>
      <c r="E58" s="109"/>
      <c r="F58" s="338"/>
      <c r="G58" s="339"/>
      <c r="H58" s="339"/>
      <c r="I58" s="335"/>
      <c r="J58" s="475"/>
      <c r="K58" s="475"/>
    </row>
    <row r="59" spans="1:11" ht="13.5" thickBot="1" x14ac:dyDescent="0.25">
      <c r="A59" s="94"/>
      <c r="B59" s="108"/>
      <c r="C59" s="106"/>
      <c r="D59" s="106"/>
      <c r="E59" s="109"/>
      <c r="F59" s="338"/>
      <c r="G59" s="339"/>
      <c r="H59" s="339"/>
      <c r="I59" s="335"/>
      <c r="J59" s="475"/>
      <c r="K59" s="475"/>
    </row>
    <row r="60" spans="1:11" ht="13.5" customHeight="1" thickBot="1" x14ac:dyDescent="0.25">
      <c r="A60" s="345">
        <v>2</v>
      </c>
      <c r="B60" s="571" t="s">
        <v>101</v>
      </c>
      <c r="C60" s="572"/>
      <c r="D60" s="572"/>
      <c r="E60" s="572"/>
      <c r="F60" s="572"/>
      <c r="G60" s="572"/>
      <c r="H60" s="573"/>
      <c r="I60" s="335"/>
      <c r="J60" s="475"/>
      <c r="K60" s="475"/>
    </row>
    <row r="61" spans="1:11" x14ac:dyDescent="0.2">
      <c r="A61" s="344" t="s">
        <v>19</v>
      </c>
      <c r="B61" s="559" t="s">
        <v>290</v>
      </c>
      <c r="C61" s="559"/>
      <c r="D61" s="559"/>
      <c r="E61" s="559"/>
      <c r="F61" s="559"/>
      <c r="G61" s="559"/>
      <c r="H61" s="339"/>
      <c r="I61" s="335"/>
      <c r="J61" s="475"/>
      <c r="K61" s="475"/>
    </row>
    <row r="62" spans="1:11" ht="13.5" thickBot="1" x14ac:dyDescent="0.25">
      <c r="A62" s="96"/>
      <c r="B62" s="7" t="s">
        <v>128</v>
      </c>
      <c r="C62" s="560" t="s">
        <v>296</v>
      </c>
      <c r="D62" s="560"/>
      <c r="E62" s="560"/>
      <c r="F62" s="560"/>
      <c r="G62" s="560"/>
      <c r="H62" s="8"/>
      <c r="J62" s="475"/>
      <c r="K62" s="475"/>
    </row>
    <row r="63" spans="1:11" x14ac:dyDescent="0.2">
      <c r="A63" s="96"/>
      <c r="B63" s="97"/>
      <c r="C63" s="1" t="s">
        <v>37</v>
      </c>
      <c r="D63" s="98"/>
      <c r="E63" s="186"/>
      <c r="F63" s="99"/>
      <c r="G63" s="100"/>
      <c r="H63" s="101"/>
      <c r="J63" s="475"/>
      <c r="K63" s="475"/>
    </row>
    <row r="64" spans="1:11" x14ac:dyDescent="0.2">
      <c r="A64" s="96"/>
      <c r="B64" s="318">
        <v>1</v>
      </c>
      <c r="C64" s="102" t="s">
        <v>403</v>
      </c>
      <c r="D64" s="103" t="s">
        <v>404</v>
      </c>
      <c r="E64" s="433">
        <f>G64/F64</f>
        <v>3.0631392833565969</v>
      </c>
      <c r="F64" s="161">
        <v>305.48</v>
      </c>
      <c r="G64" s="444">
        <v>935.72778827977322</v>
      </c>
      <c r="H64" s="336"/>
      <c r="J64" s="475"/>
      <c r="K64" s="475"/>
    </row>
    <row r="65" spans="1:11" ht="13.5" thickBot="1" x14ac:dyDescent="0.25">
      <c r="A65" s="96"/>
      <c r="B65" s="319"/>
      <c r="C65" s="113"/>
      <c r="D65" s="114"/>
      <c r="E65" s="433"/>
      <c r="F65" s="182"/>
      <c r="G65" s="115"/>
      <c r="H65" s="95"/>
      <c r="J65" s="475"/>
      <c r="K65" s="475"/>
    </row>
    <row r="66" spans="1:11" x14ac:dyDescent="0.2">
      <c r="A66" s="96"/>
      <c r="B66" s="321"/>
      <c r="C66" s="1" t="s">
        <v>25</v>
      </c>
      <c r="D66" s="98"/>
      <c r="E66" s="322"/>
      <c r="F66" s="162"/>
      <c r="G66" s="100"/>
      <c r="H66" s="95"/>
      <c r="J66" s="475"/>
      <c r="K66" s="475"/>
    </row>
    <row r="67" spans="1:11" x14ac:dyDescent="0.2">
      <c r="A67" s="96"/>
      <c r="B67" s="318"/>
      <c r="C67" s="102"/>
      <c r="D67" s="103"/>
      <c r="E67" s="323"/>
      <c r="F67" s="161"/>
      <c r="G67" s="337"/>
      <c r="H67" s="336"/>
      <c r="J67" s="475"/>
      <c r="K67" s="475"/>
    </row>
    <row r="68" spans="1:11" ht="13.5" thickBot="1" x14ac:dyDescent="0.25">
      <c r="A68" s="96"/>
      <c r="B68" s="318"/>
      <c r="C68" s="102"/>
      <c r="D68" s="103"/>
      <c r="E68" s="323"/>
      <c r="F68" s="161"/>
      <c r="G68" s="105"/>
      <c r="H68" s="95"/>
      <c r="J68" s="475"/>
      <c r="K68" s="475"/>
    </row>
    <row r="69" spans="1:11" x14ac:dyDescent="0.2">
      <c r="A69" s="96"/>
      <c r="B69" s="321"/>
      <c r="C69" s="1" t="s">
        <v>41</v>
      </c>
      <c r="D69" s="98"/>
      <c r="E69" s="322"/>
      <c r="F69" s="162"/>
      <c r="G69" s="100"/>
      <c r="H69" s="95"/>
      <c r="J69" s="475"/>
      <c r="K69" s="475"/>
    </row>
    <row r="70" spans="1:11" x14ac:dyDescent="0.2">
      <c r="A70" s="96"/>
      <c r="B70" s="318">
        <v>3</v>
      </c>
      <c r="C70" s="102" t="s">
        <v>400</v>
      </c>
      <c r="D70" s="103" t="s">
        <v>391</v>
      </c>
      <c r="E70" s="360">
        <v>1</v>
      </c>
      <c r="F70" s="161">
        <v>311.90899999999999</v>
      </c>
      <c r="G70" s="444">
        <v>311.90899999999999</v>
      </c>
      <c r="H70" s="336"/>
      <c r="J70" s="475"/>
      <c r="K70" s="475"/>
    </row>
    <row r="71" spans="1:11" ht="13.5" thickBot="1" x14ac:dyDescent="0.25">
      <c r="A71" s="94"/>
      <c r="B71" s="319"/>
      <c r="C71" s="113"/>
      <c r="D71" s="114"/>
      <c r="E71" s="320"/>
      <c r="F71" s="182"/>
      <c r="G71" s="115"/>
      <c r="H71" s="95"/>
      <c r="J71" s="475"/>
      <c r="K71" s="475"/>
    </row>
    <row r="72" spans="1:11" ht="13.5" thickBot="1" x14ac:dyDescent="0.25">
      <c r="A72" s="94"/>
      <c r="B72" s="108"/>
      <c r="C72" s="126"/>
      <c r="D72" s="108"/>
      <c r="E72" s="107"/>
      <c r="F72" s="111" t="s">
        <v>42</v>
      </c>
      <c r="G72" s="472">
        <f>SUM(G64:G71)</f>
        <v>1247.6367882797731</v>
      </c>
      <c r="H72" s="110">
        <f>+G72</f>
        <v>1247.6367882797731</v>
      </c>
      <c r="J72" s="475"/>
      <c r="K72" s="475"/>
    </row>
    <row r="73" spans="1:11" s="467" customFormat="1" ht="13.5" thickBot="1" x14ac:dyDescent="0.25">
      <c r="A73" s="460"/>
      <c r="B73" s="561" t="s">
        <v>486</v>
      </c>
      <c r="C73" s="562"/>
      <c r="D73" s="562"/>
      <c r="E73" s="562"/>
      <c r="F73" s="562"/>
      <c r="G73" s="563"/>
      <c r="H73" s="470">
        <f>+'COEF INDEC'!$D$5</f>
        <v>1.117272096</v>
      </c>
      <c r="J73" s="475"/>
      <c r="K73" s="475"/>
    </row>
    <row r="74" spans="1:11" s="467" customFormat="1" ht="13.5" thickBot="1" x14ac:dyDescent="0.25">
      <c r="A74" s="460"/>
      <c r="B74" s="461"/>
      <c r="C74" s="462"/>
      <c r="D74" s="461"/>
      <c r="E74" s="463"/>
      <c r="F74" s="464"/>
      <c r="G74" s="465"/>
      <c r="H74" s="466">
        <f>+H72*H73</f>
        <v>1393.9497694880504</v>
      </c>
      <c r="J74" s="475"/>
      <c r="K74" s="475"/>
    </row>
    <row r="75" spans="1:11" ht="13.5" thickBot="1" x14ac:dyDescent="0.25">
      <c r="A75" s="94"/>
      <c r="B75" s="108"/>
      <c r="C75" s="126"/>
      <c r="D75" s="108"/>
      <c r="E75" s="107"/>
      <c r="F75" s="111" t="s">
        <v>43</v>
      </c>
      <c r="G75" s="112"/>
      <c r="H75" s="324">
        <v>1.587</v>
      </c>
      <c r="J75" s="475"/>
      <c r="K75" s="475"/>
    </row>
    <row r="76" spans="1:11" ht="13.5" thickBot="1" x14ac:dyDescent="0.25">
      <c r="A76" s="94"/>
      <c r="B76" s="108"/>
      <c r="C76" s="106"/>
      <c r="D76" s="106"/>
      <c r="E76" s="107"/>
      <c r="F76" s="129" t="s">
        <v>7</v>
      </c>
      <c r="G76" s="130"/>
      <c r="H76" s="474">
        <f>+H75*H74</f>
        <v>2212.1982841775357</v>
      </c>
      <c r="I76" s="335"/>
      <c r="J76" s="475"/>
      <c r="K76" s="475"/>
    </row>
    <row r="77" spans="1:11" x14ac:dyDescent="0.2">
      <c r="A77" s="93"/>
      <c r="B77" s="94"/>
      <c r="C77" s="93"/>
      <c r="D77" s="93"/>
      <c r="E77" s="93"/>
      <c r="F77" s="95"/>
      <c r="G77" s="95"/>
      <c r="H77" s="95"/>
      <c r="J77" s="475"/>
      <c r="K77" s="475"/>
    </row>
    <row r="78" spans="1:11" ht="13.5" thickBot="1" x14ac:dyDescent="0.25">
      <c r="A78" s="93"/>
      <c r="B78" s="6" t="s">
        <v>129</v>
      </c>
      <c r="C78" s="558" t="s">
        <v>401</v>
      </c>
      <c r="D78" s="558"/>
      <c r="E78" s="558"/>
      <c r="F78" s="558"/>
      <c r="G78" s="558"/>
      <c r="H78" s="92"/>
      <c r="J78" s="475"/>
      <c r="K78" s="475"/>
    </row>
    <row r="79" spans="1:11" x14ac:dyDescent="0.2">
      <c r="A79" s="93"/>
      <c r="B79" s="97"/>
      <c r="C79" s="1" t="s">
        <v>37</v>
      </c>
      <c r="D79" s="98"/>
      <c r="E79" s="98"/>
      <c r="F79" s="99"/>
      <c r="G79" s="100"/>
      <c r="H79" s="101"/>
      <c r="J79" s="475"/>
      <c r="K79" s="475"/>
    </row>
    <row r="80" spans="1:11" x14ac:dyDescent="0.2">
      <c r="A80" s="93"/>
      <c r="B80" s="318">
        <v>1</v>
      </c>
      <c r="C80" s="102" t="s">
        <v>403</v>
      </c>
      <c r="D80" s="103" t="s">
        <v>404</v>
      </c>
      <c r="E80" s="433">
        <f>G80/F80</f>
        <v>2.7331040743754142</v>
      </c>
      <c r="F80" s="104">
        <v>305.48</v>
      </c>
      <c r="G80" s="442">
        <v>834.90863264020163</v>
      </c>
      <c r="H80" s="95"/>
      <c r="J80" s="475"/>
      <c r="K80" s="475"/>
    </row>
    <row r="81" spans="1:11" ht="13.5" thickBot="1" x14ac:dyDescent="0.25">
      <c r="A81" s="93"/>
      <c r="B81" s="318"/>
      <c r="C81" s="102"/>
      <c r="D81" s="103"/>
      <c r="E81" s="433"/>
      <c r="F81" s="104"/>
      <c r="G81" s="105"/>
      <c r="H81" s="95"/>
      <c r="J81" s="475"/>
      <c r="K81" s="475"/>
    </row>
    <row r="82" spans="1:11" x14ac:dyDescent="0.2">
      <c r="A82" s="93"/>
      <c r="B82" s="321"/>
      <c r="C82" s="1" t="s">
        <v>25</v>
      </c>
      <c r="D82" s="98"/>
      <c r="E82" s="322"/>
      <c r="F82" s="99"/>
      <c r="G82" s="100"/>
      <c r="H82" s="95"/>
      <c r="J82" s="475"/>
      <c r="K82" s="475"/>
    </row>
    <row r="83" spans="1:11" x14ac:dyDescent="0.2">
      <c r="A83" s="93"/>
      <c r="B83" s="318">
        <v>2</v>
      </c>
      <c r="C83" s="102" t="s">
        <v>405</v>
      </c>
      <c r="D83" s="103" t="s">
        <v>406</v>
      </c>
      <c r="E83" s="361">
        <v>12.45</v>
      </c>
      <c r="F83" s="104">
        <f>G83/E83</f>
        <v>53.64874747888846</v>
      </c>
      <c r="G83" s="442">
        <v>667.9269061121613</v>
      </c>
      <c r="H83" s="95"/>
      <c r="J83" s="475"/>
      <c r="K83" s="475"/>
    </row>
    <row r="84" spans="1:11" ht="13.5" thickBot="1" x14ac:dyDescent="0.25">
      <c r="A84" s="93"/>
      <c r="B84" s="318"/>
      <c r="C84" s="102"/>
      <c r="D84" s="103"/>
      <c r="E84" s="323"/>
      <c r="F84" s="104"/>
      <c r="G84" s="105"/>
      <c r="H84" s="95"/>
      <c r="J84" s="475"/>
      <c r="K84" s="475"/>
    </row>
    <row r="85" spans="1:11" x14ac:dyDescent="0.2">
      <c r="A85" s="93"/>
      <c r="B85" s="321"/>
      <c r="C85" s="1" t="s">
        <v>41</v>
      </c>
      <c r="D85" s="98"/>
      <c r="E85" s="322"/>
      <c r="F85" s="99"/>
      <c r="G85" s="100"/>
      <c r="H85" s="95"/>
      <c r="J85" s="475"/>
      <c r="K85" s="475"/>
    </row>
    <row r="86" spans="1:11" x14ac:dyDescent="0.2">
      <c r="A86" s="93"/>
      <c r="B86" s="318">
        <v>3</v>
      </c>
      <c r="C86" s="102" t="s">
        <v>407</v>
      </c>
      <c r="D86" s="103" t="s">
        <v>391</v>
      </c>
      <c r="E86" s="360">
        <v>1</v>
      </c>
      <c r="F86" s="104">
        <f>G86/E86</f>
        <v>166.98172652804033</v>
      </c>
      <c r="G86" s="442">
        <v>166.98172652804033</v>
      </c>
      <c r="H86" s="95"/>
      <c r="J86" s="475"/>
      <c r="K86" s="475"/>
    </row>
    <row r="87" spans="1:11" ht="13.5" thickBot="1" x14ac:dyDescent="0.25">
      <c r="A87" s="93"/>
      <c r="B87" s="319"/>
      <c r="C87" s="113"/>
      <c r="D87" s="114"/>
      <c r="E87" s="320"/>
      <c r="F87" s="183"/>
      <c r="G87" s="115"/>
      <c r="H87" s="95"/>
      <c r="J87" s="475"/>
      <c r="K87" s="475"/>
    </row>
    <row r="88" spans="1:11" ht="13.5" thickBot="1" x14ac:dyDescent="0.25">
      <c r="A88" s="93"/>
      <c r="B88" s="108"/>
      <c r="C88" s="126"/>
      <c r="D88" s="108"/>
      <c r="E88" s="107"/>
      <c r="F88" s="111" t="s">
        <v>42</v>
      </c>
      <c r="G88" s="472">
        <f>SUM(G80:G87)</f>
        <v>1669.8172652804033</v>
      </c>
      <c r="H88" s="110">
        <f>+G88</f>
        <v>1669.8172652804033</v>
      </c>
      <c r="J88" s="475"/>
      <c r="K88" s="475"/>
    </row>
    <row r="89" spans="1:11" s="467" customFormat="1" ht="13.5" thickBot="1" x14ac:dyDescent="0.25">
      <c r="A89" s="460"/>
      <c r="B89" s="561" t="s">
        <v>486</v>
      </c>
      <c r="C89" s="562"/>
      <c r="D89" s="562"/>
      <c r="E89" s="562"/>
      <c r="F89" s="562"/>
      <c r="G89" s="563"/>
      <c r="H89" s="470">
        <f>+'COEF INDEC'!$D$5</f>
        <v>1.117272096</v>
      </c>
      <c r="J89" s="475"/>
      <c r="K89" s="475"/>
    </row>
    <row r="90" spans="1:11" s="467" customFormat="1" ht="13.5" thickBot="1" x14ac:dyDescent="0.25">
      <c r="A90" s="460"/>
      <c r="B90" s="461"/>
      <c r="C90" s="462"/>
      <c r="D90" s="461"/>
      <c r="E90" s="463"/>
      <c r="F90" s="464"/>
      <c r="G90" s="465"/>
      <c r="H90" s="466">
        <f>+H88*H89</f>
        <v>1865.6402359168242</v>
      </c>
      <c r="J90" s="475"/>
      <c r="K90" s="475"/>
    </row>
    <row r="91" spans="1:11" ht="13.5" thickBot="1" x14ac:dyDescent="0.25">
      <c r="A91" s="93"/>
      <c r="B91" s="108"/>
      <c r="C91" s="126"/>
      <c r="D91" s="108"/>
      <c r="E91" s="107"/>
      <c r="F91" s="111" t="s">
        <v>43</v>
      </c>
      <c r="G91" s="112"/>
      <c r="H91" s="184">
        <f>+'[1]COEF. RESUMEN'!$D$19</f>
        <v>1.587</v>
      </c>
      <c r="J91" s="475"/>
      <c r="K91" s="475"/>
    </row>
    <row r="92" spans="1:11" ht="13.5" thickBot="1" x14ac:dyDescent="0.25">
      <c r="A92" s="93"/>
      <c r="B92" s="108"/>
      <c r="C92" s="106"/>
      <c r="D92" s="106"/>
      <c r="E92" s="107"/>
      <c r="F92" s="342" t="s">
        <v>7</v>
      </c>
      <c r="G92" s="343"/>
      <c r="H92" s="474">
        <f>+H91*H90</f>
        <v>2960.7710543999997</v>
      </c>
      <c r="I92" s="504"/>
      <c r="J92" s="475"/>
      <c r="K92" s="475"/>
    </row>
    <row r="93" spans="1:11" x14ac:dyDescent="0.2">
      <c r="A93" s="93"/>
      <c r="B93" s="108"/>
      <c r="C93" s="106"/>
      <c r="D93" s="106"/>
      <c r="E93" s="109"/>
      <c r="F93" s="325"/>
      <c r="G93" s="326"/>
      <c r="H93" s="339"/>
      <c r="J93" s="475"/>
      <c r="K93" s="475"/>
    </row>
    <row r="94" spans="1:11" x14ac:dyDescent="0.2">
      <c r="A94" s="344" t="s">
        <v>20</v>
      </c>
      <c r="B94" s="557" t="s">
        <v>130</v>
      </c>
      <c r="C94" s="557"/>
      <c r="D94" s="557"/>
      <c r="E94" s="557"/>
      <c r="F94" s="557"/>
      <c r="G94" s="557"/>
      <c r="H94" s="557"/>
      <c r="J94" s="475"/>
      <c r="K94" s="475"/>
    </row>
    <row r="95" spans="1:11" ht="13.5" thickBot="1" x14ac:dyDescent="0.25">
      <c r="A95" s="93"/>
      <c r="B95" s="6" t="s">
        <v>39</v>
      </c>
      <c r="C95" s="558" t="s">
        <v>402</v>
      </c>
      <c r="D95" s="558"/>
      <c r="E95" s="558"/>
      <c r="F95" s="558"/>
      <c r="G95" s="558"/>
      <c r="H95" s="92"/>
      <c r="J95" s="475"/>
      <c r="K95" s="475"/>
    </row>
    <row r="96" spans="1:11" x14ac:dyDescent="0.2">
      <c r="A96" s="93"/>
      <c r="B96" s="97"/>
      <c r="C96" s="1" t="s">
        <v>37</v>
      </c>
      <c r="D96" s="98"/>
      <c r="E96" s="98"/>
      <c r="F96" s="99"/>
      <c r="G96" s="100"/>
      <c r="H96" s="101"/>
      <c r="J96" s="475"/>
      <c r="K96" s="475"/>
    </row>
    <row r="97" spans="1:11" x14ac:dyDescent="0.2">
      <c r="A97" s="93"/>
      <c r="B97" s="318" t="s">
        <v>392</v>
      </c>
      <c r="C97" s="102" t="s">
        <v>408</v>
      </c>
      <c r="D97" s="103" t="s">
        <v>404</v>
      </c>
      <c r="E97" s="433">
        <f>G97/F97</f>
        <v>1.5642266922627495</v>
      </c>
      <c r="F97" s="104">
        <v>359.43</v>
      </c>
      <c r="G97" s="442">
        <v>562.23</v>
      </c>
      <c r="H97" s="95"/>
      <c r="J97" s="475"/>
      <c r="K97" s="475"/>
    </row>
    <row r="98" spans="1:11" ht="13.5" thickBot="1" x14ac:dyDescent="0.25">
      <c r="A98" s="93"/>
      <c r="B98" s="318" t="s">
        <v>19</v>
      </c>
      <c r="C98" s="102" t="s">
        <v>403</v>
      </c>
      <c r="D98" s="103" t="s">
        <v>404</v>
      </c>
      <c r="E98" s="433">
        <f>G98/F98</f>
        <v>0.37694775435380384</v>
      </c>
      <c r="F98" s="362">
        <v>305.48</v>
      </c>
      <c r="G98" s="442">
        <v>115.15</v>
      </c>
      <c r="H98" s="95"/>
      <c r="J98" s="475"/>
      <c r="K98" s="475"/>
    </row>
    <row r="99" spans="1:11" x14ac:dyDescent="0.2">
      <c r="A99" s="93"/>
      <c r="B99" s="321"/>
      <c r="C99" s="1" t="s">
        <v>25</v>
      </c>
      <c r="D99" s="98"/>
      <c r="E99" s="322"/>
      <c r="F99" s="99"/>
      <c r="G99" s="100"/>
      <c r="H99" s="95"/>
      <c r="J99" s="475"/>
      <c r="K99" s="475"/>
    </row>
    <row r="100" spans="1:11" x14ac:dyDescent="0.2">
      <c r="A100" s="93"/>
      <c r="B100" s="318" t="s">
        <v>19</v>
      </c>
      <c r="C100" s="102" t="s">
        <v>409</v>
      </c>
      <c r="D100" s="103" t="s">
        <v>386</v>
      </c>
      <c r="E100" s="367">
        <v>472</v>
      </c>
      <c r="F100" s="368">
        <v>4.3450000000000003E-2</v>
      </c>
      <c r="G100" s="442">
        <v>20.51</v>
      </c>
      <c r="H100" s="95"/>
      <c r="J100" s="475"/>
      <c r="K100" s="475"/>
    </row>
    <row r="101" spans="1:11" ht="13.5" thickBot="1" x14ac:dyDescent="0.25">
      <c r="A101" s="93"/>
      <c r="B101" s="318" t="s">
        <v>20</v>
      </c>
      <c r="C101" s="102" t="s">
        <v>410</v>
      </c>
      <c r="D101" s="103" t="s">
        <v>391</v>
      </c>
      <c r="E101" s="367">
        <v>472</v>
      </c>
      <c r="F101" s="104">
        <f>G101/E101</f>
        <v>2.3305084745762712E-2</v>
      </c>
      <c r="G101" s="442">
        <v>11</v>
      </c>
      <c r="H101" s="95"/>
      <c r="J101" s="475"/>
      <c r="K101" s="475"/>
    </row>
    <row r="102" spans="1:11" x14ac:dyDescent="0.2">
      <c r="A102" s="93"/>
      <c r="B102" s="321"/>
      <c r="C102" s="1" t="s">
        <v>41</v>
      </c>
      <c r="D102" s="98"/>
      <c r="E102" s="322"/>
      <c r="F102" s="99"/>
      <c r="G102" s="100"/>
      <c r="H102" s="95"/>
      <c r="J102" s="475"/>
      <c r="K102" s="475"/>
    </row>
    <row r="103" spans="1:11" x14ac:dyDescent="0.2">
      <c r="A103" s="93"/>
      <c r="B103" s="318">
        <v>3</v>
      </c>
      <c r="C103" s="102" t="s">
        <v>407</v>
      </c>
      <c r="D103" s="103" t="s">
        <v>391</v>
      </c>
      <c r="E103" s="360">
        <v>1</v>
      </c>
      <c r="F103" s="104">
        <v>78.760000000000005</v>
      </c>
      <c r="G103" s="442">
        <v>78.764965343415255</v>
      </c>
      <c r="H103" s="95"/>
      <c r="J103" s="475"/>
      <c r="K103" s="475"/>
    </row>
    <row r="104" spans="1:11" ht="13.5" thickBot="1" x14ac:dyDescent="0.25">
      <c r="A104" s="93"/>
      <c r="B104" s="319"/>
      <c r="C104" s="113"/>
      <c r="D104" s="114"/>
      <c r="E104" s="320"/>
      <c r="F104" s="183"/>
      <c r="G104" s="115"/>
      <c r="H104" s="95"/>
      <c r="J104" s="475"/>
      <c r="K104" s="475"/>
    </row>
    <row r="105" spans="1:11" ht="13.5" thickBot="1" x14ac:dyDescent="0.25">
      <c r="A105" s="93"/>
      <c r="B105" s="108"/>
      <c r="C105" s="126"/>
      <c r="D105" s="108"/>
      <c r="E105" s="107"/>
      <c r="F105" s="111" t="s">
        <v>42</v>
      </c>
      <c r="G105" s="472">
        <f>SUM(G97:G104)</f>
        <v>787.65496534341526</v>
      </c>
      <c r="H105" s="110">
        <f>+G105</f>
        <v>787.65496534341526</v>
      </c>
      <c r="J105" s="475"/>
      <c r="K105" s="475"/>
    </row>
    <row r="106" spans="1:11" s="467" customFormat="1" ht="13.5" thickBot="1" x14ac:dyDescent="0.25">
      <c r="A106" s="460"/>
      <c r="B106" s="561" t="s">
        <v>486</v>
      </c>
      <c r="C106" s="562"/>
      <c r="D106" s="562"/>
      <c r="E106" s="562"/>
      <c r="F106" s="562"/>
      <c r="G106" s="563"/>
      <c r="H106" s="470">
        <f>+'COEF INDEC'!$D$5</f>
        <v>1.117272096</v>
      </c>
      <c r="J106" s="475"/>
      <c r="K106" s="475"/>
    </row>
    <row r="107" spans="1:11" s="467" customFormat="1" ht="13.5" thickBot="1" x14ac:dyDescent="0.25">
      <c r="A107" s="460"/>
      <c r="B107" s="461"/>
      <c r="C107" s="462"/>
      <c r="D107" s="461"/>
      <c r="E107" s="463"/>
      <c r="F107" s="464"/>
      <c r="G107" s="465"/>
      <c r="H107" s="466">
        <f>+H105*H106</f>
        <v>880.02491405404487</v>
      </c>
      <c r="J107" s="475"/>
      <c r="K107" s="475"/>
    </row>
    <row r="108" spans="1:11" ht="13.5" thickBot="1" x14ac:dyDescent="0.25">
      <c r="A108" s="93"/>
      <c r="B108" s="108"/>
      <c r="C108" s="126"/>
      <c r="D108" s="108"/>
      <c r="E108" s="107"/>
      <c r="F108" s="111" t="s">
        <v>43</v>
      </c>
      <c r="G108" s="112"/>
      <c r="H108" s="184">
        <f>+'[1]COEF. RESUMEN'!$D$19</f>
        <v>1.587</v>
      </c>
      <c r="J108" s="475"/>
      <c r="K108" s="475"/>
    </row>
    <row r="109" spans="1:11" ht="13.5" thickBot="1" x14ac:dyDescent="0.25">
      <c r="A109" s="93"/>
      <c r="B109" s="108"/>
      <c r="C109" s="106"/>
      <c r="D109" s="106"/>
      <c r="E109" s="107"/>
      <c r="F109" s="340" t="s">
        <v>7</v>
      </c>
      <c r="G109" s="341"/>
      <c r="H109" s="474">
        <f>+H108*H107</f>
        <v>1396.5995386037691</v>
      </c>
      <c r="I109" s="504"/>
      <c r="J109" s="475"/>
      <c r="K109" s="475"/>
    </row>
    <row r="110" spans="1:11" x14ac:dyDescent="0.2">
      <c r="A110" s="93"/>
      <c r="B110" s="108"/>
      <c r="C110" s="106"/>
      <c r="D110" s="106"/>
      <c r="E110" s="109"/>
      <c r="F110" s="338"/>
      <c r="G110" s="339"/>
      <c r="H110" s="339"/>
      <c r="I110" s="504"/>
      <c r="J110" s="475"/>
      <c r="K110" s="475"/>
    </row>
    <row r="111" spans="1:11" x14ac:dyDescent="0.2">
      <c r="A111" s="93"/>
      <c r="B111" s="108"/>
      <c r="C111" s="106"/>
      <c r="D111" s="106"/>
      <c r="E111" s="109"/>
      <c r="F111" s="338"/>
      <c r="G111" s="339"/>
      <c r="H111" s="339"/>
      <c r="I111" s="504"/>
      <c r="J111" s="475"/>
      <c r="K111" s="475"/>
    </row>
    <row r="112" spans="1:11" x14ac:dyDescent="0.2">
      <c r="A112" s="93"/>
      <c r="B112" s="108"/>
      <c r="C112" s="106"/>
      <c r="D112" s="106"/>
      <c r="E112" s="109"/>
      <c r="F112" s="338"/>
      <c r="G112" s="339"/>
      <c r="H112" s="339"/>
      <c r="I112" s="504"/>
      <c r="J112" s="475"/>
      <c r="K112" s="475"/>
    </row>
    <row r="113" spans="1:11" x14ac:dyDescent="0.2">
      <c r="A113" s="93"/>
      <c r="B113" s="108"/>
      <c r="C113" s="106"/>
      <c r="D113" s="106"/>
      <c r="E113" s="109"/>
      <c r="F113" s="338"/>
      <c r="G113" s="339"/>
      <c r="H113" s="339"/>
      <c r="I113" s="504"/>
      <c r="J113" s="475"/>
      <c r="K113" s="475"/>
    </row>
    <row r="114" spans="1:11" x14ac:dyDescent="0.2">
      <c r="A114" s="93"/>
      <c r="B114" s="108"/>
      <c r="C114" s="106"/>
      <c r="D114" s="106"/>
      <c r="E114" s="109"/>
      <c r="F114" s="338"/>
      <c r="G114" s="339"/>
      <c r="H114" s="339"/>
      <c r="I114" s="504"/>
      <c r="J114" s="475"/>
      <c r="K114" s="475"/>
    </row>
    <row r="115" spans="1:11" x14ac:dyDescent="0.2">
      <c r="A115" s="93"/>
      <c r="B115" s="108"/>
      <c r="C115" s="106"/>
      <c r="D115" s="106"/>
      <c r="E115" s="109"/>
      <c r="F115" s="338"/>
      <c r="G115" s="339"/>
      <c r="H115" s="339"/>
      <c r="J115" s="475"/>
      <c r="K115" s="475"/>
    </row>
    <row r="116" spans="1:11" x14ac:dyDescent="0.2">
      <c r="A116" s="344" t="s">
        <v>23</v>
      </c>
      <c r="B116" s="557" t="s">
        <v>132</v>
      </c>
      <c r="C116" s="557"/>
      <c r="D116" s="557"/>
      <c r="E116" s="557"/>
      <c r="F116" s="557"/>
      <c r="G116" s="557"/>
      <c r="H116" s="557"/>
      <c r="J116" s="475"/>
      <c r="K116" s="475"/>
    </row>
    <row r="117" spans="1:11" ht="13.5" thickBot="1" x14ac:dyDescent="0.25">
      <c r="A117" s="344"/>
      <c r="B117" s="557" t="s">
        <v>411</v>
      </c>
      <c r="C117" s="557"/>
      <c r="D117" s="557"/>
      <c r="E117" s="557"/>
      <c r="F117" s="557"/>
      <c r="G117" s="557"/>
      <c r="H117" s="557"/>
      <c r="J117" s="475"/>
      <c r="K117" s="475"/>
    </row>
    <row r="118" spans="1:11" x14ac:dyDescent="0.2">
      <c r="A118" s="93"/>
      <c r="B118" s="97"/>
      <c r="C118" s="1" t="s">
        <v>37</v>
      </c>
      <c r="D118" s="98"/>
      <c r="E118" s="98"/>
      <c r="F118" s="99"/>
      <c r="G118" s="100"/>
      <c r="H118" s="101"/>
      <c r="J118" s="475"/>
      <c r="K118" s="475"/>
    </row>
    <row r="119" spans="1:11" x14ac:dyDescent="0.2">
      <c r="A119" s="93"/>
      <c r="B119" s="318" t="s">
        <v>392</v>
      </c>
      <c r="C119" s="102" t="s">
        <v>408</v>
      </c>
      <c r="D119" s="103" t="s">
        <v>404</v>
      </c>
      <c r="E119" s="433">
        <f>G119/F119</f>
        <v>2.2089141140138553</v>
      </c>
      <c r="F119" s="104">
        <v>359.43</v>
      </c>
      <c r="G119" s="446">
        <v>793.95</v>
      </c>
      <c r="H119" s="95"/>
      <c r="J119" s="475"/>
      <c r="K119" s="475"/>
    </row>
    <row r="120" spans="1:11" ht="13.5" thickBot="1" x14ac:dyDescent="0.25">
      <c r="A120" s="93"/>
      <c r="B120" s="318" t="s">
        <v>412</v>
      </c>
      <c r="C120" s="102" t="s">
        <v>403</v>
      </c>
      <c r="D120" s="103" t="s">
        <v>404</v>
      </c>
      <c r="E120" s="433">
        <f>G120/F120</f>
        <v>1.7326829907031553</v>
      </c>
      <c r="F120" s="362">
        <v>305.48</v>
      </c>
      <c r="G120" s="446">
        <v>529.29999999999995</v>
      </c>
      <c r="H120" s="95"/>
      <c r="J120" s="475"/>
      <c r="K120" s="475"/>
    </row>
    <row r="121" spans="1:11" x14ac:dyDescent="0.2">
      <c r="A121" s="93"/>
      <c r="B121" s="321"/>
      <c r="C121" s="1" t="s">
        <v>25</v>
      </c>
      <c r="D121" s="98"/>
      <c r="E121" s="322"/>
      <c r="F121" s="99"/>
      <c r="G121" s="100"/>
      <c r="H121" s="95"/>
      <c r="J121" s="475"/>
      <c r="K121" s="475"/>
    </row>
    <row r="122" spans="1:11" x14ac:dyDescent="0.2">
      <c r="A122" s="93"/>
      <c r="B122" s="318" t="s">
        <v>19</v>
      </c>
      <c r="C122" s="102" t="s">
        <v>413</v>
      </c>
      <c r="D122" s="103" t="s">
        <v>391</v>
      </c>
      <c r="E122" s="360">
        <v>5</v>
      </c>
      <c r="F122" s="400">
        <f>G122/E122</f>
        <v>71.455999999999989</v>
      </c>
      <c r="G122" s="444">
        <v>357.28</v>
      </c>
      <c r="H122" s="95"/>
      <c r="J122" s="475"/>
      <c r="K122" s="475"/>
    </row>
    <row r="123" spans="1:11" ht="13.5" thickBot="1" x14ac:dyDescent="0.25">
      <c r="A123" s="93"/>
      <c r="B123" s="318" t="s">
        <v>20</v>
      </c>
      <c r="C123" s="102" t="s">
        <v>414</v>
      </c>
      <c r="D123" s="103" t="s">
        <v>127</v>
      </c>
      <c r="E123" s="360">
        <v>5</v>
      </c>
      <c r="F123" s="400">
        <f>G123/E123</f>
        <v>166.7302</v>
      </c>
      <c r="G123" s="444">
        <v>833.65099999999995</v>
      </c>
      <c r="H123" s="95"/>
      <c r="J123" s="475"/>
      <c r="K123" s="475"/>
    </row>
    <row r="124" spans="1:11" x14ac:dyDescent="0.2">
      <c r="A124" s="93"/>
      <c r="B124" s="321"/>
      <c r="C124" s="1" t="s">
        <v>41</v>
      </c>
      <c r="D124" s="98"/>
      <c r="E124" s="322"/>
      <c r="F124" s="99"/>
      <c r="G124" s="100"/>
      <c r="H124" s="95"/>
      <c r="J124" s="475"/>
      <c r="K124" s="475"/>
    </row>
    <row r="125" spans="1:11" x14ac:dyDescent="0.2">
      <c r="A125" s="93"/>
      <c r="B125" s="318" t="s">
        <v>172</v>
      </c>
      <c r="C125" s="102" t="s">
        <v>415</v>
      </c>
      <c r="D125" s="103" t="s">
        <v>391</v>
      </c>
      <c r="E125" s="360">
        <v>1</v>
      </c>
      <c r="F125" s="400">
        <v>132.33000000000001</v>
      </c>
      <c r="G125" s="444">
        <v>132.32514177693801</v>
      </c>
      <c r="H125" s="95"/>
      <c r="J125" s="475"/>
      <c r="K125" s="475"/>
    </row>
    <row r="126" spans="1:11" ht="13.5" thickBot="1" x14ac:dyDescent="0.25">
      <c r="A126" s="93"/>
      <c r="B126" s="319"/>
      <c r="C126" s="113"/>
      <c r="D126" s="114"/>
      <c r="E126" s="320"/>
      <c r="F126" s="183"/>
      <c r="G126" s="115"/>
      <c r="H126" s="95"/>
      <c r="J126" s="475"/>
      <c r="K126" s="475"/>
    </row>
    <row r="127" spans="1:11" ht="13.5" thickBot="1" x14ac:dyDescent="0.25">
      <c r="A127" s="93"/>
      <c r="B127" s="108"/>
      <c r="C127" s="126"/>
      <c r="D127" s="108"/>
      <c r="E127" s="107"/>
      <c r="F127" s="111" t="s">
        <v>42</v>
      </c>
      <c r="G127" s="472">
        <f>SUM(G119:G126)</f>
        <v>2646.506141776938</v>
      </c>
      <c r="H127" s="110">
        <f>+G127</f>
        <v>2646.506141776938</v>
      </c>
      <c r="J127" s="475"/>
      <c r="K127" s="475"/>
    </row>
    <row r="128" spans="1:11" s="467" customFormat="1" ht="13.5" thickBot="1" x14ac:dyDescent="0.25">
      <c r="A128" s="460"/>
      <c r="B128" s="561" t="s">
        <v>486</v>
      </c>
      <c r="C128" s="562"/>
      <c r="D128" s="562"/>
      <c r="E128" s="562"/>
      <c r="F128" s="562"/>
      <c r="G128" s="563"/>
      <c r="H128" s="470">
        <f>+'COEF INDEC'!$D$5</f>
        <v>1.117272096</v>
      </c>
      <c r="J128" s="475"/>
      <c r="K128" s="475"/>
    </row>
    <row r="129" spans="1:11" s="467" customFormat="1" ht="13.5" thickBot="1" x14ac:dyDescent="0.25">
      <c r="A129" s="460"/>
      <c r="B129" s="461"/>
      <c r="C129" s="462"/>
      <c r="D129" s="461"/>
      <c r="E129" s="463"/>
      <c r="F129" s="464"/>
      <c r="G129" s="465"/>
      <c r="H129" s="466">
        <f>+H127*H128</f>
        <v>2956.8674640999925</v>
      </c>
      <c r="J129" s="475"/>
      <c r="K129" s="475"/>
    </row>
    <row r="130" spans="1:11" ht="13.5" thickBot="1" x14ac:dyDescent="0.25">
      <c r="A130" s="93"/>
      <c r="B130" s="108"/>
      <c r="C130" s="126"/>
      <c r="D130" s="108"/>
      <c r="E130" s="107"/>
      <c r="F130" s="111" t="s">
        <v>43</v>
      </c>
      <c r="G130" s="112"/>
      <c r="H130" s="184">
        <f>+'[1]COEF. RESUMEN'!$D$19</f>
        <v>1.587</v>
      </c>
      <c r="J130" s="475"/>
      <c r="K130" s="475"/>
    </row>
    <row r="131" spans="1:11" ht="13.5" thickBot="1" x14ac:dyDescent="0.25">
      <c r="A131" s="93"/>
      <c r="B131" s="108"/>
      <c r="C131" s="106"/>
      <c r="D131" s="106"/>
      <c r="E131" s="107"/>
      <c r="F131" s="340" t="s">
        <v>7</v>
      </c>
      <c r="G131" s="341"/>
      <c r="H131" s="474">
        <f>+H130*H129</f>
        <v>4692.5486655266877</v>
      </c>
      <c r="I131" s="504"/>
      <c r="J131" s="475"/>
      <c r="K131" s="475"/>
    </row>
    <row r="132" spans="1:11" x14ac:dyDescent="0.2">
      <c r="A132" s="93"/>
      <c r="B132" s="108"/>
      <c r="C132" s="106"/>
      <c r="D132" s="106"/>
      <c r="E132" s="109"/>
      <c r="F132" s="338"/>
      <c r="G132" s="339"/>
      <c r="H132" s="339"/>
      <c r="J132" s="475"/>
      <c r="K132" s="475"/>
    </row>
    <row r="133" spans="1:11" x14ac:dyDescent="0.2">
      <c r="A133" s="93"/>
      <c r="B133" s="108"/>
      <c r="C133" s="106"/>
      <c r="D133" s="106"/>
      <c r="E133" s="109"/>
      <c r="F133" s="338"/>
      <c r="G133" s="339"/>
      <c r="H133" s="339"/>
      <c r="J133" s="475"/>
      <c r="K133" s="475"/>
    </row>
    <row r="134" spans="1:11" ht="13.5" customHeight="1" x14ac:dyDescent="0.2">
      <c r="A134" s="351" t="s">
        <v>24</v>
      </c>
      <c r="B134" s="566" t="s">
        <v>291</v>
      </c>
      <c r="C134" s="566"/>
      <c r="D134" s="566"/>
      <c r="E134" s="566"/>
      <c r="F134" s="566"/>
      <c r="G134" s="566"/>
      <c r="H134" s="566"/>
      <c r="J134" s="475"/>
      <c r="K134" s="475"/>
    </row>
    <row r="135" spans="1:11" ht="13.5" thickBot="1" x14ac:dyDescent="0.25">
      <c r="A135" s="344"/>
      <c r="B135" s="557" t="s">
        <v>297</v>
      </c>
      <c r="C135" s="557"/>
      <c r="D135" s="557"/>
      <c r="E135" s="557"/>
      <c r="F135" s="557"/>
      <c r="G135" s="557"/>
      <c r="H135" s="557"/>
      <c r="J135" s="475"/>
      <c r="K135" s="475"/>
    </row>
    <row r="136" spans="1:11" x14ac:dyDescent="0.2">
      <c r="A136" s="93"/>
      <c r="B136" s="97"/>
      <c r="C136" s="1" t="s">
        <v>37</v>
      </c>
      <c r="D136" s="98"/>
      <c r="E136" s="363"/>
      <c r="F136" s="99"/>
      <c r="G136" s="100"/>
      <c r="H136" s="101"/>
      <c r="J136" s="475"/>
      <c r="K136" s="475"/>
    </row>
    <row r="137" spans="1:11" x14ac:dyDescent="0.2">
      <c r="A137" s="93"/>
      <c r="B137" s="318" t="s">
        <v>392</v>
      </c>
      <c r="C137" s="102" t="s">
        <v>403</v>
      </c>
      <c r="D137" s="103" t="s">
        <v>404</v>
      </c>
      <c r="E137" s="433">
        <f>G137/F137</f>
        <v>1.6255401335602984</v>
      </c>
      <c r="F137" s="400">
        <v>305.48</v>
      </c>
      <c r="G137" s="444">
        <v>496.57</v>
      </c>
      <c r="H137" s="95"/>
      <c r="J137" s="475"/>
      <c r="K137" s="475"/>
    </row>
    <row r="138" spans="1:11" ht="13.5" thickBot="1" x14ac:dyDescent="0.25">
      <c r="A138" s="93"/>
      <c r="B138" s="318"/>
      <c r="C138" s="102"/>
      <c r="D138" s="103"/>
      <c r="E138" s="433"/>
      <c r="F138" s="104"/>
      <c r="G138" s="105"/>
      <c r="H138" s="95"/>
      <c r="J138" s="475"/>
      <c r="K138" s="475"/>
    </row>
    <row r="139" spans="1:11" x14ac:dyDescent="0.2">
      <c r="A139" s="93"/>
      <c r="B139" s="321"/>
      <c r="C139" s="1" t="s">
        <v>25</v>
      </c>
      <c r="D139" s="98"/>
      <c r="E139" s="322"/>
      <c r="F139" s="99"/>
      <c r="G139" s="100"/>
      <c r="H139" s="95"/>
      <c r="J139" s="475"/>
      <c r="K139" s="475"/>
    </row>
    <row r="140" spans="1:11" x14ac:dyDescent="0.2">
      <c r="A140" s="93"/>
      <c r="B140" s="318" t="s">
        <v>19</v>
      </c>
      <c r="C140" s="102"/>
      <c r="D140" s="103"/>
      <c r="E140" s="323"/>
      <c r="F140" s="104"/>
      <c r="G140" s="105"/>
      <c r="H140" s="95"/>
      <c r="J140" s="475"/>
      <c r="K140" s="475"/>
    </row>
    <row r="141" spans="1:11" ht="13.5" thickBot="1" x14ac:dyDescent="0.25">
      <c r="A141" s="93"/>
      <c r="B141" s="318"/>
      <c r="C141" s="102"/>
      <c r="D141" s="103"/>
      <c r="E141" s="323"/>
      <c r="F141" s="104"/>
      <c r="G141" s="105"/>
      <c r="H141" s="95"/>
      <c r="J141" s="475"/>
      <c r="K141" s="475"/>
    </row>
    <row r="142" spans="1:11" x14ac:dyDescent="0.2">
      <c r="A142" s="93"/>
      <c r="B142" s="321"/>
      <c r="C142" s="1" t="s">
        <v>41</v>
      </c>
      <c r="D142" s="98"/>
      <c r="E142" s="322"/>
      <c r="F142" s="99"/>
      <c r="G142" s="100"/>
      <c r="H142" s="95"/>
      <c r="J142" s="475"/>
      <c r="K142" s="475"/>
    </row>
    <row r="143" spans="1:11" x14ac:dyDescent="0.2">
      <c r="A143" s="93"/>
      <c r="B143" s="318" t="s">
        <v>172</v>
      </c>
      <c r="C143" s="102" t="s">
        <v>399</v>
      </c>
      <c r="D143" s="103" t="s">
        <v>391</v>
      </c>
      <c r="E143" s="364">
        <v>1</v>
      </c>
      <c r="F143" s="400">
        <v>196.56200000000001</v>
      </c>
      <c r="G143" s="444">
        <v>196.56169502205427</v>
      </c>
      <c r="H143" s="95"/>
      <c r="J143" s="475"/>
      <c r="K143" s="475"/>
    </row>
    <row r="144" spans="1:11" ht="13.5" thickBot="1" x14ac:dyDescent="0.25">
      <c r="A144" s="93"/>
      <c r="B144" s="319"/>
      <c r="C144" s="113"/>
      <c r="D144" s="114"/>
      <c r="E144" s="320"/>
      <c r="F144" s="183"/>
      <c r="G144" s="115"/>
      <c r="H144" s="95"/>
      <c r="J144" s="475"/>
      <c r="K144" s="475"/>
    </row>
    <row r="145" spans="1:11" ht="13.5" thickBot="1" x14ac:dyDescent="0.25">
      <c r="A145" s="93"/>
      <c r="B145" s="108"/>
      <c r="C145" s="126"/>
      <c r="D145" s="108"/>
      <c r="E145" s="107"/>
      <c r="F145" s="111" t="s">
        <v>42</v>
      </c>
      <c r="G145" s="472">
        <f>SUM(G137:G144)</f>
        <v>693.13169502205426</v>
      </c>
      <c r="H145" s="110">
        <f>+G145</f>
        <v>693.13169502205426</v>
      </c>
      <c r="J145" s="475"/>
      <c r="K145" s="475"/>
    </row>
    <row r="146" spans="1:11" s="467" customFormat="1" ht="13.5" thickBot="1" x14ac:dyDescent="0.25">
      <c r="A146" s="460"/>
      <c r="B146" s="561" t="s">
        <v>486</v>
      </c>
      <c r="C146" s="562"/>
      <c r="D146" s="562"/>
      <c r="E146" s="562"/>
      <c r="F146" s="562"/>
      <c r="G146" s="563"/>
      <c r="H146" s="470">
        <f>+'COEF INDEC'!$D$5</f>
        <v>1.117272096</v>
      </c>
      <c r="J146" s="475"/>
      <c r="K146" s="475"/>
    </row>
    <row r="147" spans="1:11" s="467" customFormat="1" ht="13.5" thickBot="1" x14ac:dyDescent="0.25">
      <c r="A147" s="460"/>
      <c r="B147" s="461"/>
      <c r="C147" s="462"/>
      <c r="D147" s="461"/>
      <c r="E147" s="463"/>
      <c r="F147" s="464"/>
      <c r="G147" s="465"/>
      <c r="H147" s="466">
        <f>+H145*H146</f>
        <v>774.41670170132329</v>
      </c>
      <c r="J147" s="475"/>
      <c r="K147" s="475"/>
    </row>
    <row r="148" spans="1:11" ht="13.5" thickBot="1" x14ac:dyDescent="0.25">
      <c r="A148" s="93"/>
      <c r="B148" s="108"/>
      <c r="C148" s="126"/>
      <c r="D148" s="108"/>
      <c r="E148" s="107"/>
      <c r="F148" s="111" t="s">
        <v>43</v>
      </c>
      <c r="G148" s="112"/>
      <c r="H148" s="184">
        <f>+'[1]COEF. RESUMEN'!$D$19</f>
        <v>1.587</v>
      </c>
      <c r="J148" s="475"/>
      <c r="K148" s="475"/>
    </row>
    <row r="149" spans="1:11" ht="13.5" thickBot="1" x14ac:dyDescent="0.25">
      <c r="A149" s="93"/>
      <c r="B149" s="108"/>
      <c r="C149" s="106"/>
      <c r="D149" s="106"/>
      <c r="E149" s="107"/>
      <c r="F149" s="340" t="s">
        <v>7</v>
      </c>
      <c r="G149" s="341"/>
      <c r="H149" s="474">
        <f>+H148*H147</f>
        <v>1228.9993056000001</v>
      </c>
      <c r="I149" s="504"/>
      <c r="J149" s="475"/>
      <c r="K149" s="475"/>
    </row>
    <row r="150" spans="1:11" x14ac:dyDescent="0.2">
      <c r="A150" s="93"/>
      <c r="B150" s="108"/>
      <c r="C150" s="106"/>
      <c r="D150" s="106"/>
      <c r="E150" s="109"/>
      <c r="F150" s="338"/>
      <c r="G150" s="339"/>
      <c r="H150" s="339"/>
      <c r="J150" s="475"/>
      <c r="K150" s="475"/>
    </row>
    <row r="151" spans="1:11" ht="13.5" thickBot="1" x14ac:dyDescent="0.25">
      <c r="A151" s="344"/>
      <c r="B151" s="557" t="s">
        <v>416</v>
      </c>
      <c r="C151" s="557"/>
      <c r="D151" s="557"/>
      <c r="E151" s="557"/>
      <c r="F151" s="557"/>
      <c r="G151" s="557"/>
      <c r="H151" s="557"/>
      <c r="J151" s="475"/>
      <c r="K151" s="475"/>
    </row>
    <row r="152" spans="1:11" x14ac:dyDescent="0.2">
      <c r="A152" s="93"/>
      <c r="B152" s="97"/>
      <c r="C152" s="1" t="s">
        <v>37</v>
      </c>
      <c r="D152" s="98"/>
      <c r="E152" s="98"/>
      <c r="F152" s="99"/>
      <c r="G152" s="100"/>
      <c r="H152" s="101"/>
      <c r="J152" s="475"/>
      <c r="K152" s="475"/>
    </row>
    <row r="153" spans="1:11" x14ac:dyDescent="0.2">
      <c r="A153" s="93"/>
      <c r="B153" s="318" t="s">
        <v>392</v>
      </c>
      <c r="C153" s="102" t="s">
        <v>408</v>
      </c>
      <c r="D153" s="103" t="s">
        <v>404</v>
      </c>
      <c r="E153" s="433">
        <f>G153/F153</f>
        <v>0.59167014439529253</v>
      </c>
      <c r="F153" s="104">
        <v>359.43</v>
      </c>
      <c r="G153" s="444">
        <v>212.66399999999999</v>
      </c>
      <c r="H153" s="95"/>
      <c r="J153" s="475"/>
      <c r="K153" s="475"/>
    </row>
    <row r="154" spans="1:11" ht="13.5" thickBot="1" x14ac:dyDescent="0.25">
      <c r="A154" s="93"/>
      <c r="B154" s="318" t="s">
        <v>412</v>
      </c>
      <c r="C154" s="102" t="s">
        <v>403</v>
      </c>
      <c r="D154" s="103" t="s">
        <v>404</v>
      </c>
      <c r="E154" s="433">
        <f>G154/F154</f>
        <v>0.46410894330234387</v>
      </c>
      <c r="F154" s="362">
        <v>305.48</v>
      </c>
      <c r="G154" s="444">
        <v>141.77600000000001</v>
      </c>
      <c r="H154" s="95"/>
      <c r="J154" s="475"/>
      <c r="K154" s="475"/>
    </row>
    <row r="155" spans="1:11" x14ac:dyDescent="0.2">
      <c r="A155" s="93"/>
      <c r="B155" s="321"/>
      <c r="C155" s="1" t="s">
        <v>25</v>
      </c>
      <c r="D155" s="98"/>
      <c r="E155" s="322"/>
      <c r="F155" s="99"/>
      <c r="G155" s="100"/>
      <c r="H155" s="95"/>
      <c r="J155" s="475"/>
      <c r="K155" s="475"/>
    </row>
    <row r="156" spans="1:11" x14ac:dyDescent="0.2">
      <c r="A156" s="93"/>
      <c r="B156" s="318" t="s">
        <v>19</v>
      </c>
      <c r="C156" s="102" t="s">
        <v>418</v>
      </c>
      <c r="D156" s="103" t="s">
        <v>406</v>
      </c>
      <c r="E156" s="364">
        <v>255</v>
      </c>
      <c r="F156" s="400">
        <f>G156/E156</f>
        <v>1.2509729789836539</v>
      </c>
      <c r="G156" s="444">
        <v>318.99810964083173</v>
      </c>
      <c r="H156" s="95"/>
      <c r="J156" s="475"/>
      <c r="K156" s="475"/>
    </row>
    <row r="157" spans="1:11" ht="13.5" thickBot="1" x14ac:dyDescent="0.25">
      <c r="A157" s="93"/>
      <c r="B157" s="318"/>
      <c r="C157" s="102"/>
      <c r="D157" s="103"/>
      <c r="E157" s="323"/>
      <c r="F157" s="104"/>
      <c r="G157" s="105"/>
      <c r="H157" s="95"/>
      <c r="J157" s="475"/>
      <c r="K157" s="475"/>
    </row>
    <row r="158" spans="1:11" x14ac:dyDescent="0.2">
      <c r="A158" s="93"/>
      <c r="B158" s="321"/>
      <c r="C158" s="1" t="s">
        <v>41</v>
      </c>
      <c r="D158" s="98"/>
      <c r="E158" s="322"/>
      <c r="F158" s="99"/>
      <c r="G158" s="100"/>
      <c r="H158" s="95"/>
      <c r="J158" s="475"/>
      <c r="K158" s="475"/>
    </row>
    <row r="159" spans="1:11" x14ac:dyDescent="0.2">
      <c r="A159" s="93"/>
      <c r="B159" s="318" t="s">
        <v>172</v>
      </c>
      <c r="C159" s="102" t="s">
        <v>419</v>
      </c>
      <c r="D159" s="103" t="s">
        <v>391</v>
      </c>
      <c r="E159" s="364">
        <v>1</v>
      </c>
      <c r="F159" s="400">
        <v>35.44</v>
      </c>
      <c r="G159" s="444">
        <v>35.444234404536864</v>
      </c>
      <c r="H159" s="95"/>
      <c r="J159" s="475"/>
      <c r="K159" s="475"/>
    </row>
    <row r="160" spans="1:11" ht="13.5" thickBot="1" x14ac:dyDescent="0.25">
      <c r="A160" s="93"/>
      <c r="B160" s="319"/>
      <c r="C160" s="113"/>
      <c r="D160" s="114"/>
      <c r="E160" s="320"/>
      <c r="F160" s="183"/>
      <c r="G160" s="115"/>
      <c r="H160" s="95"/>
      <c r="J160" s="475"/>
      <c r="K160" s="475"/>
    </row>
    <row r="161" spans="1:11" ht="13.5" thickBot="1" x14ac:dyDescent="0.25">
      <c r="A161" s="93"/>
      <c r="B161" s="108"/>
      <c r="C161" s="126"/>
      <c r="D161" s="108"/>
      <c r="E161" s="107"/>
      <c r="F161" s="111" t="s">
        <v>42</v>
      </c>
      <c r="G161" s="472">
        <f>SUM(G153:G160)</f>
        <v>708.88234404536854</v>
      </c>
      <c r="H161" s="110">
        <f>+G161</f>
        <v>708.88234404536854</v>
      </c>
      <c r="J161" s="475"/>
      <c r="K161" s="475"/>
    </row>
    <row r="162" spans="1:11" s="467" customFormat="1" ht="13.5" thickBot="1" x14ac:dyDescent="0.25">
      <c r="A162" s="460"/>
      <c r="B162" s="561" t="s">
        <v>486</v>
      </c>
      <c r="C162" s="562"/>
      <c r="D162" s="562"/>
      <c r="E162" s="562"/>
      <c r="F162" s="562"/>
      <c r="G162" s="563"/>
      <c r="H162" s="470">
        <f>+'COEF INDEC'!$D$5</f>
        <v>1.117272096</v>
      </c>
      <c r="J162" s="475"/>
      <c r="K162" s="475"/>
    </row>
    <row r="163" spans="1:11" s="467" customFormat="1" ht="13.5" thickBot="1" x14ac:dyDescent="0.25">
      <c r="A163" s="460"/>
      <c r="B163" s="461"/>
      <c r="C163" s="462"/>
      <c r="D163" s="461"/>
      <c r="E163" s="463"/>
      <c r="F163" s="464"/>
      <c r="G163" s="465"/>
      <c r="H163" s="466">
        <f>+H161*H162</f>
        <v>792.01446234896207</v>
      </c>
      <c r="J163" s="475"/>
      <c r="K163" s="475"/>
    </row>
    <row r="164" spans="1:11" ht="13.5" thickBot="1" x14ac:dyDescent="0.25">
      <c r="A164" s="93"/>
      <c r="B164" s="108"/>
      <c r="C164" s="126"/>
      <c r="D164" s="108"/>
      <c r="E164" s="107"/>
      <c r="F164" s="111" t="s">
        <v>43</v>
      </c>
      <c r="G164" s="112"/>
      <c r="H164" s="184">
        <f>+'[1]COEF. RESUMEN'!$D$19</f>
        <v>1.587</v>
      </c>
      <c r="J164" s="475"/>
      <c r="K164" s="475"/>
    </row>
    <row r="165" spans="1:11" ht="13.5" thickBot="1" x14ac:dyDescent="0.25">
      <c r="A165" s="93"/>
      <c r="B165" s="108"/>
      <c r="C165" s="106"/>
      <c r="D165" s="106"/>
      <c r="E165" s="107"/>
      <c r="F165" s="340" t="s">
        <v>7</v>
      </c>
      <c r="G165" s="341"/>
      <c r="H165" s="474">
        <f>+H163*H164</f>
        <v>1256.9269517478028</v>
      </c>
      <c r="I165" s="504"/>
      <c r="J165" s="475"/>
      <c r="K165" s="475"/>
    </row>
    <row r="166" spans="1:11" x14ac:dyDescent="0.2">
      <c r="A166" s="93"/>
      <c r="B166" s="108"/>
      <c r="C166" s="106"/>
      <c r="D166" s="106"/>
      <c r="E166" s="109"/>
      <c r="F166" s="338"/>
      <c r="G166" s="339"/>
      <c r="H166" s="339"/>
      <c r="I166" s="504"/>
      <c r="J166" s="475"/>
      <c r="K166" s="475"/>
    </row>
    <row r="167" spans="1:11" x14ac:dyDescent="0.2">
      <c r="A167" s="93"/>
      <c r="B167" s="108"/>
      <c r="C167" s="106"/>
      <c r="D167" s="106"/>
      <c r="E167" s="109"/>
      <c r="F167" s="338"/>
      <c r="G167" s="339"/>
      <c r="H167" s="339"/>
      <c r="I167" s="504"/>
      <c r="J167" s="475"/>
      <c r="K167" s="475"/>
    </row>
    <row r="168" spans="1:11" x14ac:dyDescent="0.2">
      <c r="A168" s="93"/>
      <c r="B168" s="108"/>
      <c r="C168" s="106"/>
      <c r="D168" s="106"/>
      <c r="E168" s="109"/>
      <c r="F168" s="338"/>
      <c r="G168" s="339"/>
      <c r="H168" s="339"/>
      <c r="I168" s="504"/>
      <c r="J168" s="475"/>
      <c r="K168" s="475"/>
    </row>
    <row r="169" spans="1:11" x14ac:dyDescent="0.2">
      <c r="A169" s="93"/>
      <c r="B169" s="108"/>
      <c r="C169" s="106"/>
      <c r="D169" s="106"/>
      <c r="E169" s="109"/>
      <c r="F169" s="338"/>
      <c r="G169" s="339"/>
      <c r="H169" s="339"/>
      <c r="I169" s="504"/>
      <c r="J169" s="475"/>
      <c r="K169" s="475"/>
    </row>
    <row r="170" spans="1:11" x14ac:dyDescent="0.2">
      <c r="A170" s="93"/>
      <c r="B170" s="108"/>
      <c r="C170" s="106"/>
      <c r="D170" s="106"/>
      <c r="E170" s="109"/>
      <c r="F170" s="338"/>
      <c r="G170" s="339"/>
      <c r="H170" s="339"/>
      <c r="I170" s="504"/>
      <c r="J170" s="475"/>
      <c r="K170" s="475"/>
    </row>
    <row r="171" spans="1:11" x14ac:dyDescent="0.2">
      <c r="A171" s="93"/>
      <c r="B171" s="108"/>
      <c r="C171" s="106"/>
      <c r="D171" s="106"/>
      <c r="E171" s="109"/>
      <c r="F171" s="338"/>
      <c r="G171" s="339"/>
      <c r="H171" s="339"/>
      <c r="I171" s="504"/>
      <c r="J171" s="475"/>
      <c r="K171" s="475"/>
    </row>
    <row r="172" spans="1:11" x14ac:dyDescent="0.2">
      <c r="A172" s="93"/>
      <c r="B172" s="108"/>
      <c r="C172" s="106"/>
      <c r="D172" s="106"/>
      <c r="E172" s="109"/>
      <c r="F172" s="338"/>
      <c r="G172" s="339"/>
      <c r="H172" s="339"/>
      <c r="J172" s="475"/>
      <c r="K172" s="475"/>
    </row>
    <row r="173" spans="1:11" ht="13.5" thickBot="1" x14ac:dyDescent="0.25">
      <c r="A173" s="344"/>
      <c r="B173" s="557" t="s">
        <v>417</v>
      </c>
      <c r="C173" s="557"/>
      <c r="D173" s="557"/>
      <c r="E173" s="557"/>
      <c r="F173" s="557"/>
      <c r="G173" s="557"/>
      <c r="H173" s="557"/>
      <c r="J173" s="475"/>
      <c r="K173" s="475"/>
    </row>
    <row r="174" spans="1:11" x14ac:dyDescent="0.2">
      <c r="A174" s="93"/>
      <c r="B174" s="97"/>
      <c r="C174" s="1" t="s">
        <v>37</v>
      </c>
      <c r="D174" s="98"/>
      <c r="E174" s="98"/>
      <c r="F174" s="99"/>
      <c r="G174" s="100"/>
      <c r="H174" s="101"/>
      <c r="J174" s="475"/>
      <c r="K174" s="475"/>
    </row>
    <row r="175" spans="1:11" x14ac:dyDescent="0.2">
      <c r="A175" s="93"/>
      <c r="B175" s="318" t="s">
        <v>392</v>
      </c>
      <c r="C175" s="102" t="s">
        <v>408</v>
      </c>
      <c r="D175" s="103" t="s">
        <v>404</v>
      </c>
      <c r="E175" s="433">
        <f>G175/F175</f>
        <v>1.1833402887905851</v>
      </c>
      <c r="F175" s="104">
        <v>359.43</v>
      </c>
      <c r="G175" s="444">
        <v>425.32799999999997</v>
      </c>
      <c r="H175" s="95"/>
      <c r="J175" s="475"/>
      <c r="K175" s="475"/>
    </row>
    <row r="176" spans="1:11" ht="13.5" thickBot="1" x14ac:dyDescent="0.25">
      <c r="A176" s="93"/>
      <c r="B176" s="318" t="s">
        <v>412</v>
      </c>
      <c r="C176" s="102" t="s">
        <v>403</v>
      </c>
      <c r="D176" s="103" t="s">
        <v>404</v>
      </c>
      <c r="E176" s="433">
        <f>G176/F176</f>
        <v>0.92821788660468774</v>
      </c>
      <c r="F176" s="362">
        <v>305.48</v>
      </c>
      <c r="G176" s="444">
        <v>283.55200000000002</v>
      </c>
      <c r="H176" s="95"/>
      <c r="J176" s="475"/>
      <c r="K176" s="475"/>
    </row>
    <row r="177" spans="1:11" x14ac:dyDescent="0.2">
      <c r="A177" s="93"/>
      <c r="B177" s="321"/>
      <c r="C177" s="1" t="s">
        <v>25</v>
      </c>
      <c r="D177" s="98"/>
      <c r="E177" s="322"/>
      <c r="F177" s="99"/>
      <c r="G177" s="100"/>
      <c r="H177" s="95"/>
      <c r="J177" s="475"/>
      <c r="K177" s="475"/>
    </row>
    <row r="178" spans="1:11" x14ac:dyDescent="0.2">
      <c r="A178" s="93"/>
      <c r="B178" s="318" t="s">
        <v>19</v>
      </c>
      <c r="C178" s="102" t="s">
        <v>414</v>
      </c>
      <c r="D178" s="103" t="s">
        <v>386</v>
      </c>
      <c r="E178" s="323">
        <v>363.5</v>
      </c>
      <c r="F178" s="400">
        <f>G178/E178</f>
        <v>1.7551477834433657</v>
      </c>
      <c r="G178" s="444">
        <v>637.99621928166346</v>
      </c>
      <c r="H178" s="95"/>
      <c r="J178" s="475"/>
      <c r="K178" s="475"/>
    </row>
    <row r="179" spans="1:11" ht="13.5" thickBot="1" x14ac:dyDescent="0.25">
      <c r="A179" s="93"/>
      <c r="B179" s="318"/>
      <c r="C179" s="102"/>
      <c r="D179" s="103"/>
      <c r="E179" s="323"/>
      <c r="F179" s="400"/>
      <c r="G179" s="105"/>
      <c r="H179" s="95"/>
      <c r="J179" s="475"/>
      <c r="K179" s="475"/>
    </row>
    <row r="180" spans="1:11" x14ac:dyDescent="0.2">
      <c r="A180" s="93"/>
      <c r="B180" s="321"/>
      <c r="C180" s="1" t="s">
        <v>41</v>
      </c>
      <c r="D180" s="98"/>
      <c r="E180" s="322"/>
      <c r="F180" s="99"/>
      <c r="G180" s="100"/>
      <c r="H180" s="95"/>
      <c r="J180" s="475"/>
      <c r="K180" s="475"/>
    </row>
    <row r="181" spans="1:11" x14ac:dyDescent="0.2">
      <c r="A181" s="93"/>
      <c r="B181" s="318" t="s">
        <v>172</v>
      </c>
      <c r="C181" s="102" t="s">
        <v>419</v>
      </c>
      <c r="D181" s="103" t="s">
        <v>391</v>
      </c>
      <c r="E181" s="364">
        <v>1</v>
      </c>
      <c r="F181" s="400">
        <v>70.89</v>
      </c>
      <c r="G181" s="444">
        <v>70.8884688090737</v>
      </c>
      <c r="H181" s="95"/>
      <c r="J181" s="475"/>
      <c r="K181" s="475"/>
    </row>
    <row r="182" spans="1:11" ht="13.5" thickBot="1" x14ac:dyDescent="0.25">
      <c r="A182" s="93"/>
      <c r="B182" s="319"/>
      <c r="C182" s="113"/>
      <c r="D182" s="114"/>
      <c r="E182" s="320"/>
      <c r="F182" s="183"/>
      <c r="G182" s="115"/>
      <c r="H182" s="95"/>
      <c r="J182" s="475"/>
      <c r="K182" s="475"/>
    </row>
    <row r="183" spans="1:11" ht="13.5" thickBot="1" x14ac:dyDescent="0.25">
      <c r="A183" s="93"/>
      <c r="B183" s="108"/>
      <c r="C183" s="126"/>
      <c r="D183" s="108"/>
      <c r="E183" s="107"/>
      <c r="F183" s="111" t="s">
        <v>42</v>
      </c>
      <c r="G183" s="472">
        <f>SUM(G175:G182)</f>
        <v>1417.7646880907371</v>
      </c>
      <c r="H183" s="110">
        <f>+G183</f>
        <v>1417.7646880907371</v>
      </c>
      <c r="J183" s="475"/>
      <c r="K183" s="475"/>
    </row>
    <row r="184" spans="1:11" s="467" customFormat="1" ht="13.5" thickBot="1" x14ac:dyDescent="0.25">
      <c r="A184" s="460"/>
      <c r="B184" s="561" t="s">
        <v>486</v>
      </c>
      <c r="C184" s="562"/>
      <c r="D184" s="562"/>
      <c r="E184" s="562"/>
      <c r="F184" s="562"/>
      <c r="G184" s="563"/>
      <c r="H184" s="470">
        <f>+'COEF INDEC'!$D$5</f>
        <v>1.117272096</v>
      </c>
      <c r="J184" s="475"/>
      <c r="K184" s="475"/>
    </row>
    <row r="185" spans="1:11" s="467" customFormat="1" ht="13.5" thickBot="1" x14ac:dyDescent="0.25">
      <c r="A185" s="460"/>
      <c r="B185" s="461"/>
      <c r="C185" s="462"/>
      <c r="D185" s="461"/>
      <c r="E185" s="463"/>
      <c r="F185" s="464"/>
      <c r="G185" s="465"/>
      <c r="H185" s="466">
        <f>+H183*H184</f>
        <v>1584.0289246979241</v>
      </c>
      <c r="J185" s="475"/>
      <c r="K185" s="475"/>
    </row>
    <row r="186" spans="1:11" ht="13.5" thickBot="1" x14ac:dyDescent="0.25">
      <c r="A186" s="93"/>
      <c r="B186" s="108"/>
      <c r="C186" s="126"/>
      <c r="D186" s="108"/>
      <c r="E186" s="107"/>
      <c r="F186" s="111" t="s">
        <v>43</v>
      </c>
      <c r="G186" s="112"/>
      <c r="H186" s="184">
        <f>+'[1]COEF. RESUMEN'!$D$19</f>
        <v>1.587</v>
      </c>
      <c r="J186" s="475"/>
      <c r="K186" s="475"/>
    </row>
    <row r="187" spans="1:11" ht="13.5" thickBot="1" x14ac:dyDescent="0.25">
      <c r="A187" s="93"/>
      <c r="B187" s="108"/>
      <c r="C187" s="106"/>
      <c r="D187" s="106"/>
      <c r="E187" s="107"/>
      <c r="F187" s="340" t="s">
        <v>7</v>
      </c>
      <c r="G187" s="341"/>
      <c r="H187" s="474">
        <f>+H185*H186</f>
        <v>2513.8539034956057</v>
      </c>
      <c r="I187" s="504"/>
      <c r="J187" s="475"/>
      <c r="K187" s="475"/>
    </row>
    <row r="188" spans="1:11" x14ac:dyDescent="0.2">
      <c r="A188" s="93"/>
      <c r="B188" s="108"/>
      <c r="C188" s="106"/>
      <c r="D188" s="106"/>
      <c r="E188" s="109"/>
      <c r="F188" s="338"/>
      <c r="G188" s="339"/>
      <c r="H188" s="339"/>
      <c r="J188" s="475"/>
      <c r="K188" s="475"/>
    </row>
    <row r="189" spans="1:11" ht="13.5" thickBot="1" x14ac:dyDescent="0.25">
      <c r="A189" s="344"/>
      <c r="B189" s="557" t="s">
        <v>420</v>
      </c>
      <c r="C189" s="557"/>
      <c r="D189" s="557"/>
      <c r="E189" s="557"/>
      <c r="F189" s="557"/>
      <c r="G189" s="557"/>
      <c r="H189" s="557"/>
      <c r="J189" s="475"/>
      <c r="K189" s="475"/>
    </row>
    <row r="190" spans="1:11" x14ac:dyDescent="0.2">
      <c r="A190" s="93"/>
      <c r="B190" s="97"/>
      <c r="C190" s="1" t="s">
        <v>37</v>
      </c>
      <c r="D190" s="98"/>
      <c r="E190" s="98"/>
      <c r="F190" s="99"/>
      <c r="G190" s="100"/>
      <c r="H190" s="101"/>
      <c r="J190" s="475"/>
      <c r="K190" s="475"/>
    </row>
    <row r="191" spans="1:11" x14ac:dyDescent="0.2">
      <c r="A191" s="93"/>
      <c r="B191" s="318" t="s">
        <v>392</v>
      </c>
      <c r="C191" s="102" t="s">
        <v>408</v>
      </c>
      <c r="D191" s="103" t="s">
        <v>404</v>
      </c>
      <c r="E191" s="433">
        <f>G191/F191</f>
        <v>0.59167014439529253</v>
      </c>
      <c r="F191" s="104">
        <v>359.43</v>
      </c>
      <c r="G191" s="446">
        <v>212.66399999999999</v>
      </c>
      <c r="H191" s="95"/>
      <c r="J191" s="475"/>
      <c r="K191" s="475"/>
    </row>
    <row r="192" spans="1:11" ht="13.5" thickBot="1" x14ac:dyDescent="0.25">
      <c r="A192" s="93"/>
      <c r="B192" s="318" t="s">
        <v>412</v>
      </c>
      <c r="C192" s="102" t="s">
        <v>403</v>
      </c>
      <c r="D192" s="103" t="s">
        <v>404</v>
      </c>
      <c r="E192" s="433">
        <f>G192/F192</f>
        <v>0.46410894330234387</v>
      </c>
      <c r="F192" s="362">
        <v>305.48</v>
      </c>
      <c r="G192" s="446">
        <v>141.77600000000001</v>
      </c>
      <c r="H192" s="95"/>
      <c r="J192" s="475"/>
      <c r="K192" s="475"/>
    </row>
    <row r="193" spans="1:11" x14ac:dyDescent="0.2">
      <c r="A193" s="93"/>
      <c r="B193" s="321"/>
      <c r="C193" s="1" t="s">
        <v>25</v>
      </c>
      <c r="D193" s="98"/>
      <c r="E193" s="322"/>
      <c r="F193" s="99"/>
      <c r="G193" s="100"/>
      <c r="H193" s="432"/>
      <c r="J193" s="475"/>
      <c r="K193" s="475"/>
    </row>
    <row r="194" spans="1:11" x14ac:dyDescent="0.2">
      <c r="A194" s="93"/>
      <c r="B194" s="318" t="s">
        <v>19</v>
      </c>
      <c r="C194" s="102" t="s">
        <v>414</v>
      </c>
      <c r="D194" s="103" t="s">
        <v>406</v>
      </c>
      <c r="E194" s="323">
        <v>97</v>
      </c>
      <c r="F194" s="400">
        <v>3.2879999999999998</v>
      </c>
      <c r="G194" s="444">
        <v>319</v>
      </c>
      <c r="H194" s="95"/>
      <c r="J194" s="475"/>
      <c r="K194" s="475"/>
    </row>
    <row r="195" spans="1:11" ht="13.5" thickBot="1" x14ac:dyDescent="0.25">
      <c r="A195" s="93"/>
      <c r="B195" s="318"/>
      <c r="C195" s="102"/>
      <c r="D195" s="103"/>
      <c r="E195" s="323"/>
      <c r="F195" s="104"/>
      <c r="G195" s="105"/>
      <c r="H195" s="95"/>
      <c r="J195" s="475"/>
      <c r="K195" s="475"/>
    </row>
    <row r="196" spans="1:11" x14ac:dyDescent="0.2">
      <c r="A196" s="93"/>
      <c r="B196" s="321"/>
      <c r="C196" s="1" t="s">
        <v>41</v>
      </c>
      <c r="D196" s="98"/>
      <c r="E196" s="322"/>
      <c r="F196" s="99"/>
      <c r="G196" s="100"/>
      <c r="H196" s="95"/>
      <c r="J196" s="475"/>
      <c r="K196" s="475"/>
    </row>
    <row r="197" spans="1:11" x14ac:dyDescent="0.2">
      <c r="A197" s="93"/>
      <c r="B197" s="318" t="s">
        <v>172</v>
      </c>
      <c r="C197" s="102" t="s">
        <v>419</v>
      </c>
      <c r="D197" s="103" t="s">
        <v>391</v>
      </c>
      <c r="E197" s="364">
        <v>1</v>
      </c>
      <c r="F197" s="400">
        <v>35.44</v>
      </c>
      <c r="G197" s="444">
        <v>35.44</v>
      </c>
      <c r="H197" s="95"/>
      <c r="J197" s="475"/>
      <c r="K197" s="475"/>
    </row>
    <row r="198" spans="1:11" ht="13.5" thickBot="1" x14ac:dyDescent="0.25">
      <c r="A198" s="93"/>
      <c r="B198" s="319"/>
      <c r="C198" s="113"/>
      <c r="D198" s="114"/>
      <c r="E198" s="320"/>
      <c r="F198" s="183"/>
      <c r="G198" s="115"/>
      <c r="H198" s="95"/>
      <c r="J198" s="475"/>
      <c r="K198" s="475"/>
    </row>
    <row r="199" spans="1:11" ht="13.5" thickBot="1" x14ac:dyDescent="0.25">
      <c r="A199" s="93"/>
      <c r="B199" s="108"/>
      <c r="C199" s="126"/>
      <c r="D199" s="108"/>
      <c r="E199" s="107"/>
      <c r="F199" s="111" t="s">
        <v>42</v>
      </c>
      <c r="G199" s="472">
        <f>SUM(G191:G198)</f>
        <v>708.88000000000011</v>
      </c>
      <c r="H199" s="110">
        <f>+G199</f>
        <v>708.88000000000011</v>
      </c>
      <c r="J199" s="475"/>
      <c r="K199" s="475"/>
    </row>
    <row r="200" spans="1:11" s="467" customFormat="1" ht="13.5" thickBot="1" x14ac:dyDescent="0.25">
      <c r="A200" s="460"/>
      <c r="B200" s="561" t="s">
        <v>486</v>
      </c>
      <c r="C200" s="562"/>
      <c r="D200" s="562"/>
      <c r="E200" s="562"/>
      <c r="F200" s="562"/>
      <c r="G200" s="563"/>
      <c r="H200" s="470">
        <f>+'COEF INDEC'!$D$5</f>
        <v>1.117272096</v>
      </c>
      <c r="J200" s="475"/>
      <c r="K200" s="475"/>
    </row>
    <row r="201" spans="1:11" s="467" customFormat="1" ht="13.5" thickBot="1" x14ac:dyDescent="0.25">
      <c r="A201" s="460"/>
      <c r="B201" s="461"/>
      <c r="C201" s="462"/>
      <c r="D201" s="461"/>
      <c r="E201" s="463"/>
      <c r="F201" s="464"/>
      <c r="G201" s="465"/>
      <c r="H201" s="466">
        <f>+H199*H200</f>
        <v>792.01184341248006</v>
      </c>
      <c r="J201" s="475"/>
      <c r="K201" s="475"/>
    </row>
    <row r="202" spans="1:11" ht="13.5" thickBot="1" x14ac:dyDescent="0.25">
      <c r="A202" s="93"/>
      <c r="B202" s="108"/>
      <c r="C202" s="126"/>
      <c r="D202" s="108"/>
      <c r="E202" s="107"/>
      <c r="F202" s="111" t="s">
        <v>43</v>
      </c>
      <c r="G202" s="112"/>
      <c r="H202" s="184">
        <f>+'[1]COEF. RESUMEN'!$D$19</f>
        <v>1.587</v>
      </c>
      <c r="J202" s="475"/>
      <c r="K202" s="475"/>
    </row>
    <row r="203" spans="1:11" ht="13.5" thickBot="1" x14ac:dyDescent="0.25">
      <c r="A203" s="93"/>
      <c r="B203" s="108"/>
      <c r="C203" s="106"/>
      <c r="D203" s="106"/>
      <c r="E203" s="107"/>
      <c r="F203" s="340" t="s">
        <v>7</v>
      </c>
      <c r="G203" s="341"/>
      <c r="H203" s="474">
        <f>+H202*H201</f>
        <v>1256.9227954956059</v>
      </c>
      <c r="I203" s="504"/>
      <c r="J203" s="475"/>
      <c r="K203" s="475"/>
    </row>
    <row r="204" spans="1:11" x14ac:dyDescent="0.2">
      <c r="A204" s="93"/>
      <c r="B204" s="108"/>
      <c r="C204" s="106"/>
      <c r="D204" s="106"/>
      <c r="E204" s="109"/>
      <c r="F204" s="338"/>
      <c r="G204" s="339"/>
      <c r="H204" s="339"/>
      <c r="J204" s="475"/>
      <c r="K204" s="475"/>
    </row>
    <row r="205" spans="1:11" ht="13.5" thickBot="1" x14ac:dyDescent="0.25">
      <c r="A205" s="344"/>
      <c r="B205" s="557" t="s">
        <v>421</v>
      </c>
      <c r="C205" s="557"/>
      <c r="D205" s="557"/>
      <c r="E205" s="557"/>
      <c r="F205" s="557"/>
      <c r="G205" s="557"/>
      <c r="H205" s="557"/>
      <c r="J205" s="475"/>
      <c r="K205" s="475"/>
    </row>
    <row r="206" spans="1:11" x14ac:dyDescent="0.2">
      <c r="A206" s="93"/>
      <c r="B206" s="97"/>
      <c r="C206" s="1" t="s">
        <v>37</v>
      </c>
      <c r="D206" s="98"/>
      <c r="E206" s="98"/>
      <c r="F206" s="99"/>
      <c r="G206" s="100"/>
      <c r="H206" s="101"/>
      <c r="J206" s="475"/>
      <c r="K206" s="475"/>
    </row>
    <row r="207" spans="1:11" x14ac:dyDescent="0.2">
      <c r="A207" s="93"/>
      <c r="B207" s="318" t="s">
        <v>392</v>
      </c>
      <c r="C207" s="102" t="s">
        <v>408</v>
      </c>
      <c r="D207" s="103" t="s">
        <v>404</v>
      </c>
      <c r="E207" s="433">
        <f>G207/F207</f>
        <v>1.1833402887905851</v>
      </c>
      <c r="F207" s="104">
        <v>359.43</v>
      </c>
      <c r="G207" s="446">
        <f>H208*0.6</f>
        <v>425.32799999999997</v>
      </c>
      <c r="H207" s="95"/>
      <c r="J207" s="475"/>
      <c r="K207" s="475"/>
    </row>
    <row r="208" spans="1:11" ht="13.5" thickBot="1" x14ac:dyDescent="0.25">
      <c r="A208" s="93"/>
      <c r="B208" s="318" t="s">
        <v>412</v>
      </c>
      <c r="C208" s="102" t="s">
        <v>403</v>
      </c>
      <c r="D208" s="103" t="s">
        <v>404</v>
      </c>
      <c r="E208" s="433">
        <f>G208/F208</f>
        <v>0.92821788660468774</v>
      </c>
      <c r="F208" s="362">
        <v>305.48</v>
      </c>
      <c r="G208" s="446">
        <v>283.55200000000002</v>
      </c>
      <c r="H208" s="95">
        <v>708.88</v>
      </c>
      <c r="J208" s="475"/>
      <c r="K208" s="475"/>
    </row>
    <row r="209" spans="1:11" x14ac:dyDescent="0.2">
      <c r="A209" s="93"/>
      <c r="B209" s="321"/>
      <c r="C209" s="1" t="s">
        <v>25</v>
      </c>
      <c r="D209" s="98"/>
      <c r="E209" s="322"/>
      <c r="F209" s="99"/>
      <c r="G209" s="100"/>
      <c r="H209" s="95"/>
      <c r="J209" s="475"/>
      <c r="K209" s="475"/>
    </row>
    <row r="210" spans="1:11" x14ac:dyDescent="0.2">
      <c r="A210" s="93"/>
      <c r="B210" s="318" t="s">
        <v>19</v>
      </c>
      <c r="C210" s="102" t="s">
        <v>422</v>
      </c>
      <c r="D210" s="103" t="s">
        <v>386</v>
      </c>
      <c r="E210" s="323">
        <v>265</v>
      </c>
      <c r="F210" s="400">
        <f>G210/E210</f>
        <v>2.4075329029496717</v>
      </c>
      <c r="G210" s="446">
        <v>637.996219281663</v>
      </c>
      <c r="H210" s="95"/>
      <c r="J210" s="475"/>
      <c r="K210" s="475"/>
    </row>
    <row r="211" spans="1:11" ht="13.5" thickBot="1" x14ac:dyDescent="0.25">
      <c r="A211" s="93"/>
      <c r="B211" s="318"/>
      <c r="C211" s="102"/>
      <c r="D211" s="103"/>
      <c r="E211" s="323"/>
      <c r="F211" s="104"/>
      <c r="G211" s="105"/>
      <c r="H211" s="95"/>
      <c r="J211" s="475"/>
      <c r="K211" s="475"/>
    </row>
    <row r="212" spans="1:11" x14ac:dyDescent="0.2">
      <c r="A212" s="93"/>
      <c r="B212" s="321"/>
      <c r="C212" s="1" t="s">
        <v>41</v>
      </c>
      <c r="D212" s="98"/>
      <c r="E212" s="322"/>
      <c r="F212" s="99"/>
      <c r="G212" s="100"/>
      <c r="H212" s="95"/>
      <c r="J212" s="475"/>
      <c r="K212" s="475"/>
    </row>
    <row r="213" spans="1:11" x14ac:dyDescent="0.2">
      <c r="A213" s="93"/>
      <c r="B213" s="318">
        <v>3</v>
      </c>
      <c r="C213" s="102" t="s">
        <v>419</v>
      </c>
      <c r="D213" s="103" t="s">
        <v>391</v>
      </c>
      <c r="E213" s="364">
        <v>1</v>
      </c>
      <c r="F213" s="400">
        <v>70.888000000000005</v>
      </c>
      <c r="G213" s="446">
        <v>70.888468809073728</v>
      </c>
      <c r="H213" s="95"/>
      <c r="J213" s="475"/>
      <c r="K213" s="475"/>
    </row>
    <row r="214" spans="1:11" ht="13.5" thickBot="1" x14ac:dyDescent="0.25">
      <c r="A214" s="93"/>
      <c r="B214" s="319"/>
      <c r="C214" s="113"/>
      <c r="D214" s="114"/>
      <c r="E214" s="320"/>
      <c r="F214" s="183"/>
      <c r="G214" s="115"/>
      <c r="H214" s="95"/>
      <c r="J214" s="475"/>
      <c r="K214" s="475"/>
    </row>
    <row r="215" spans="1:11" ht="13.5" thickBot="1" x14ac:dyDescent="0.25">
      <c r="A215" s="93"/>
      <c r="B215" s="108"/>
      <c r="C215" s="126"/>
      <c r="D215" s="108"/>
      <c r="E215" s="107"/>
      <c r="F215" s="111" t="s">
        <v>42</v>
      </c>
      <c r="G215" s="472">
        <f>SUM(G207:G214)</f>
        <v>1417.7646880907366</v>
      </c>
      <c r="H215" s="110">
        <f>+G215</f>
        <v>1417.7646880907366</v>
      </c>
      <c r="J215" s="475"/>
      <c r="K215" s="475"/>
    </row>
    <row r="216" spans="1:11" s="467" customFormat="1" ht="13.5" thickBot="1" x14ac:dyDescent="0.25">
      <c r="A216" s="460"/>
      <c r="B216" s="561" t="s">
        <v>486</v>
      </c>
      <c r="C216" s="562"/>
      <c r="D216" s="562"/>
      <c r="E216" s="562"/>
      <c r="F216" s="562"/>
      <c r="G216" s="563"/>
      <c r="H216" s="470">
        <f>+'COEF INDEC'!$D$5</f>
        <v>1.117272096</v>
      </c>
      <c r="J216" s="475"/>
      <c r="K216" s="475"/>
    </row>
    <row r="217" spans="1:11" s="467" customFormat="1" ht="13.5" thickBot="1" x14ac:dyDescent="0.25">
      <c r="A217" s="460"/>
      <c r="B217" s="461"/>
      <c r="C217" s="462"/>
      <c r="D217" s="461"/>
      <c r="E217" s="463"/>
      <c r="F217" s="464"/>
      <c r="G217" s="465"/>
      <c r="H217" s="466">
        <f>+H215*H216</f>
        <v>1584.0289246979235</v>
      </c>
      <c r="J217" s="475"/>
      <c r="K217" s="475"/>
    </row>
    <row r="218" spans="1:11" ht="13.5" thickBot="1" x14ac:dyDescent="0.25">
      <c r="A218" s="93"/>
      <c r="B218" s="108"/>
      <c r="C218" s="126"/>
      <c r="D218" s="108"/>
      <c r="E218" s="107"/>
      <c r="F218" s="111" t="s">
        <v>43</v>
      </c>
      <c r="G218" s="112"/>
      <c r="H218" s="184">
        <f>+'[1]COEF. RESUMEN'!$D$19</f>
        <v>1.587</v>
      </c>
      <c r="J218" s="475"/>
      <c r="K218" s="475"/>
    </row>
    <row r="219" spans="1:11" ht="13.5" thickBot="1" x14ac:dyDescent="0.25">
      <c r="A219" s="93"/>
      <c r="B219" s="108"/>
      <c r="C219" s="106"/>
      <c r="D219" s="106"/>
      <c r="E219" s="107"/>
      <c r="F219" s="340" t="s">
        <v>7</v>
      </c>
      <c r="G219" s="341"/>
      <c r="H219" s="474">
        <f>+H218*H217</f>
        <v>2513.8539034956043</v>
      </c>
      <c r="I219" s="504"/>
      <c r="J219" s="475"/>
      <c r="K219" s="475"/>
    </row>
    <row r="220" spans="1:11" x14ac:dyDescent="0.2">
      <c r="A220" s="93"/>
      <c r="B220" s="108"/>
      <c r="C220" s="106"/>
      <c r="D220" s="106"/>
      <c r="E220" s="109"/>
      <c r="F220" s="338"/>
      <c r="G220" s="339"/>
      <c r="H220" s="326"/>
      <c r="I220" s="504"/>
      <c r="J220" s="475"/>
      <c r="K220" s="475"/>
    </row>
    <row r="221" spans="1:11" x14ac:dyDescent="0.2">
      <c r="A221" s="93"/>
      <c r="B221" s="108"/>
      <c r="C221" s="106"/>
      <c r="D221" s="106"/>
      <c r="E221" s="109"/>
      <c r="F221" s="338"/>
      <c r="G221" s="339"/>
      <c r="H221" s="339"/>
      <c r="I221" s="504"/>
      <c r="J221" s="475"/>
      <c r="K221" s="475"/>
    </row>
    <row r="222" spans="1:11" x14ac:dyDescent="0.2">
      <c r="A222" s="93"/>
      <c r="B222" s="108"/>
      <c r="C222" s="106"/>
      <c r="D222" s="106"/>
      <c r="E222" s="109"/>
      <c r="F222" s="338"/>
      <c r="G222" s="339"/>
      <c r="H222" s="339"/>
      <c r="I222" s="504"/>
      <c r="J222" s="475"/>
      <c r="K222" s="475"/>
    </row>
    <row r="223" spans="1:11" x14ac:dyDescent="0.2">
      <c r="A223" s="93"/>
      <c r="B223" s="108"/>
      <c r="C223" s="106"/>
      <c r="D223" s="106"/>
      <c r="E223" s="109"/>
      <c r="F223" s="338"/>
      <c r="G223" s="339"/>
      <c r="H223" s="339"/>
      <c r="I223" s="504"/>
      <c r="J223" s="475"/>
      <c r="K223" s="475"/>
    </row>
    <row r="224" spans="1:11" x14ac:dyDescent="0.2">
      <c r="A224" s="93"/>
      <c r="B224" s="108"/>
      <c r="C224" s="106"/>
      <c r="D224" s="106"/>
      <c r="E224" s="109"/>
      <c r="F224" s="338"/>
      <c r="G224" s="339"/>
      <c r="H224" s="339"/>
      <c r="I224" s="504"/>
      <c r="J224" s="475"/>
      <c r="K224" s="475"/>
    </row>
    <row r="225" spans="1:11" x14ac:dyDescent="0.2">
      <c r="A225" s="93"/>
      <c r="B225" s="108"/>
      <c r="C225" s="106"/>
      <c r="D225" s="106"/>
      <c r="E225" s="109"/>
      <c r="F225" s="338"/>
      <c r="G225" s="339"/>
      <c r="H225" s="339"/>
      <c r="I225" s="504"/>
      <c r="J225" s="475"/>
      <c r="K225" s="475"/>
    </row>
    <row r="226" spans="1:11" x14ac:dyDescent="0.2">
      <c r="A226" s="93"/>
      <c r="B226" s="108"/>
      <c r="C226" s="106"/>
      <c r="D226" s="106"/>
      <c r="E226" s="109"/>
      <c r="F226" s="338"/>
      <c r="G226" s="339"/>
      <c r="H226" s="339"/>
      <c r="I226" s="504"/>
      <c r="J226" s="475"/>
      <c r="K226" s="475"/>
    </row>
    <row r="227" spans="1:11" x14ac:dyDescent="0.2">
      <c r="A227" s="93"/>
      <c r="B227" s="108"/>
      <c r="C227" s="106"/>
      <c r="D227" s="106"/>
      <c r="E227" s="109"/>
      <c r="F227" s="338"/>
      <c r="G227" s="339"/>
      <c r="H227" s="339"/>
      <c r="I227" s="504"/>
      <c r="J227" s="475"/>
      <c r="K227" s="475"/>
    </row>
    <row r="228" spans="1:11" x14ac:dyDescent="0.2">
      <c r="A228" s="93"/>
      <c r="B228" s="108"/>
      <c r="C228" s="106"/>
      <c r="D228" s="106"/>
      <c r="E228" s="109"/>
      <c r="F228" s="338"/>
      <c r="G228" s="339"/>
      <c r="H228" s="339"/>
      <c r="I228" s="504"/>
      <c r="J228" s="475"/>
      <c r="K228" s="475"/>
    </row>
    <row r="229" spans="1:11" x14ac:dyDescent="0.2">
      <c r="A229" s="93"/>
      <c r="B229" s="108"/>
      <c r="C229" s="106"/>
      <c r="D229" s="106"/>
      <c r="E229" s="109"/>
      <c r="F229" s="338"/>
      <c r="G229" s="339"/>
      <c r="H229" s="339"/>
      <c r="J229" s="475"/>
      <c r="K229" s="475"/>
    </row>
    <row r="230" spans="1:11" x14ac:dyDescent="0.2">
      <c r="A230" s="344" t="s">
        <v>146</v>
      </c>
      <c r="B230" s="347" t="s">
        <v>147</v>
      </c>
      <c r="C230" s="347"/>
      <c r="D230" s="347"/>
      <c r="E230" s="347"/>
      <c r="F230" s="347"/>
      <c r="G230" s="347"/>
      <c r="H230" s="347"/>
      <c r="J230" s="475"/>
      <c r="K230" s="475"/>
    </row>
    <row r="231" spans="1:11" ht="13.5" thickBot="1" x14ac:dyDescent="0.25">
      <c r="A231" s="344"/>
      <c r="B231" s="556" t="s">
        <v>423</v>
      </c>
      <c r="C231" s="556"/>
      <c r="D231" s="556"/>
      <c r="E231" s="556"/>
      <c r="F231" s="556"/>
      <c r="G231" s="556"/>
      <c r="H231" s="556"/>
      <c r="J231" s="475"/>
      <c r="K231" s="475"/>
    </row>
    <row r="232" spans="1:11" x14ac:dyDescent="0.2">
      <c r="A232" s="93"/>
      <c r="B232" s="97"/>
      <c r="C232" s="1" t="s">
        <v>37</v>
      </c>
      <c r="D232" s="98"/>
      <c r="E232" s="98"/>
      <c r="F232" s="99"/>
      <c r="G232" s="100"/>
      <c r="H232" s="101"/>
      <c r="J232" s="475"/>
      <c r="K232" s="475"/>
    </row>
    <row r="233" spans="1:11" x14ac:dyDescent="0.2">
      <c r="A233" s="93"/>
      <c r="B233" s="318" t="s">
        <v>392</v>
      </c>
      <c r="C233" s="102" t="s">
        <v>403</v>
      </c>
      <c r="D233" s="103" t="s">
        <v>404</v>
      </c>
      <c r="E233" s="433">
        <f>G233/F233</f>
        <v>1.1974089925848515</v>
      </c>
      <c r="F233" s="400">
        <v>305.48</v>
      </c>
      <c r="G233" s="446">
        <v>365.78449905482046</v>
      </c>
      <c r="H233" s="95"/>
      <c r="J233" s="475"/>
      <c r="K233" s="475"/>
    </row>
    <row r="234" spans="1:11" ht="13.5" thickBot="1" x14ac:dyDescent="0.25">
      <c r="A234" s="93"/>
      <c r="B234" s="318"/>
      <c r="C234" s="102"/>
      <c r="D234" s="103"/>
      <c r="E234" s="323"/>
      <c r="F234" s="104"/>
      <c r="G234" s="105"/>
      <c r="H234" s="95"/>
      <c r="J234" s="475"/>
      <c r="K234" s="475"/>
    </row>
    <row r="235" spans="1:11" x14ac:dyDescent="0.2">
      <c r="A235" s="93"/>
      <c r="B235" s="321"/>
      <c r="C235" s="1" t="s">
        <v>25</v>
      </c>
      <c r="D235" s="98"/>
      <c r="E235" s="322"/>
      <c r="F235" s="99"/>
      <c r="G235" s="100"/>
      <c r="H235" s="95"/>
      <c r="J235" s="475"/>
      <c r="K235" s="475"/>
    </row>
    <row r="236" spans="1:11" x14ac:dyDescent="0.2">
      <c r="A236" s="93"/>
      <c r="B236" s="318"/>
      <c r="C236" s="102"/>
      <c r="D236" s="103"/>
      <c r="E236" s="323"/>
      <c r="F236" s="104"/>
      <c r="G236" s="105"/>
      <c r="H236" s="95"/>
      <c r="J236" s="475"/>
      <c r="K236" s="475"/>
    </row>
    <row r="237" spans="1:11" ht="13.5" thickBot="1" x14ac:dyDescent="0.25">
      <c r="A237" s="93"/>
      <c r="B237" s="318"/>
      <c r="C237" s="102"/>
      <c r="D237" s="103"/>
      <c r="E237" s="323"/>
      <c r="F237" s="104"/>
      <c r="G237" s="105"/>
      <c r="H237" s="95"/>
      <c r="J237" s="475"/>
      <c r="K237" s="475"/>
    </row>
    <row r="238" spans="1:11" x14ac:dyDescent="0.2">
      <c r="A238" s="93"/>
      <c r="B238" s="321"/>
      <c r="C238" s="1" t="s">
        <v>41</v>
      </c>
      <c r="D238" s="98"/>
      <c r="E238" s="322"/>
      <c r="F238" s="99"/>
      <c r="G238" s="100"/>
      <c r="H238" s="95"/>
      <c r="J238" s="475"/>
      <c r="K238" s="475"/>
    </row>
    <row r="239" spans="1:11" x14ac:dyDescent="0.2">
      <c r="A239" s="93"/>
      <c r="B239" s="318" t="s">
        <v>412</v>
      </c>
      <c r="C239" s="102" t="s">
        <v>424</v>
      </c>
      <c r="D239" s="103" t="s">
        <v>391</v>
      </c>
      <c r="E239" s="364">
        <v>1</v>
      </c>
      <c r="F239" s="400">
        <v>40643</v>
      </c>
      <c r="G239" s="446">
        <v>40.642722117202275</v>
      </c>
      <c r="H239" s="95"/>
      <c r="J239" s="475"/>
      <c r="K239" s="475"/>
    </row>
    <row r="240" spans="1:11" ht="13.5" thickBot="1" x14ac:dyDescent="0.25">
      <c r="A240" s="93"/>
      <c r="B240" s="319"/>
      <c r="C240" s="113"/>
      <c r="D240" s="114"/>
      <c r="E240" s="320"/>
      <c r="F240" s="183"/>
      <c r="G240" s="115"/>
      <c r="H240" s="95"/>
      <c r="J240" s="475"/>
      <c r="K240" s="475"/>
    </row>
    <row r="241" spans="1:11" ht="13.5" thickBot="1" x14ac:dyDescent="0.25">
      <c r="A241" s="93"/>
      <c r="B241" s="108"/>
      <c r="C241" s="126"/>
      <c r="D241" s="108"/>
      <c r="E241" s="107"/>
      <c r="F241" s="111" t="s">
        <v>42</v>
      </c>
      <c r="G241" s="472">
        <f>SUM(G233:G240)</f>
        <v>406.42722117202271</v>
      </c>
      <c r="H241" s="110">
        <f>+G241</f>
        <v>406.42722117202271</v>
      </c>
      <c r="J241" s="475"/>
      <c r="K241" s="475"/>
    </row>
    <row r="242" spans="1:11" s="467" customFormat="1" ht="13.5" thickBot="1" x14ac:dyDescent="0.25">
      <c r="A242" s="460"/>
      <c r="B242" s="561" t="s">
        <v>486</v>
      </c>
      <c r="C242" s="562"/>
      <c r="D242" s="562"/>
      <c r="E242" s="562"/>
      <c r="F242" s="562"/>
      <c r="G242" s="563"/>
      <c r="H242" s="470">
        <f>+'COEF INDEC'!$D$5</f>
        <v>1.117272096</v>
      </c>
      <c r="J242" s="475"/>
      <c r="K242" s="475"/>
    </row>
    <row r="243" spans="1:11" s="467" customFormat="1" ht="13.5" thickBot="1" x14ac:dyDescent="0.25">
      <c r="A243" s="460"/>
      <c r="B243" s="461"/>
      <c r="C243" s="462"/>
      <c r="D243" s="461"/>
      <c r="E243" s="463"/>
      <c r="F243" s="464"/>
      <c r="G243" s="465"/>
      <c r="H243" s="466">
        <f>+H241*H242</f>
        <v>454.08979327032137</v>
      </c>
      <c r="J243" s="475"/>
      <c r="K243" s="475"/>
    </row>
    <row r="244" spans="1:11" ht="13.5" thickBot="1" x14ac:dyDescent="0.25">
      <c r="A244" s="93"/>
      <c r="B244" s="108"/>
      <c r="C244" s="126"/>
      <c r="D244" s="108"/>
      <c r="E244" s="107"/>
      <c r="F244" s="111" t="s">
        <v>43</v>
      </c>
      <c r="G244" s="112"/>
      <c r="H244" s="184">
        <f>+'[1]COEF. RESUMEN'!$D$19</f>
        <v>1.587</v>
      </c>
      <c r="J244" s="475"/>
      <c r="K244" s="475"/>
    </row>
    <row r="245" spans="1:11" ht="13.5" thickBot="1" x14ac:dyDescent="0.25">
      <c r="A245" s="93"/>
      <c r="B245" s="108"/>
      <c r="C245" s="106"/>
      <c r="D245" s="106"/>
      <c r="E245" s="107"/>
      <c r="F245" s="340" t="s">
        <v>7</v>
      </c>
      <c r="G245" s="341"/>
      <c r="H245" s="474">
        <f>+H244*H243</f>
        <v>720.64050192000002</v>
      </c>
      <c r="I245" s="504"/>
      <c r="J245" s="475"/>
      <c r="K245" s="475"/>
    </row>
    <row r="246" spans="1:11" x14ac:dyDescent="0.2">
      <c r="A246" s="93"/>
      <c r="B246" s="94"/>
      <c r="C246" s="93"/>
      <c r="D246" s="93"/>
      <c r="E246" s="93"/>
      <c r="F246" s="95"/>
      <c r="G246" s="95"/>
      <c r="H246" s="95"/>
      <c r="J246" s="475"/>
      <c r="K246" s="475"/>
    </row>
    <row r="247" spans="1:11" ht="13.5" thickBot="1" x14ac:dyDescent="0.25">
      <c r="A247" s="93"/>
      <c r="B247" s="6" t="s">
        <v>150</v>
      </c>
      <c r="C247" s="327" t="s">
        <v>425</v>
      </c>
      <c r="D247" s="327"/>
      <c r="E247" s="327"/>
      <c r="F247" s="327"/>
      <c r="G247" s="327"/>
      <c r="H247" s="92"/>
      <c r="J247" s="475"/>
      <c r="K247" s="475"/>
    </row>
    <row r="248" spans="1:11" x14ac:dyDescent="0.2">
      <c r="A248" s="93"/>
      <c r="B248" s="97"/>
      <c r="C248" s="1" t="s">
        <v>37</v>
      </c>
      <c r="D248" s="98"/>
      <c r="E248" s="98"/>
      <c r="F248" s="99"/>
      <c r="G248" s="100"/>
      <c r="H248" s="101"/>
      <c r="J248" s="475"/>
      <c r="K248" s="475"/>
    </row>
    <row r="249" spans="1:11" x14ac:dyDescent="0.2">
      <c r="A249" s="93"/>
      <c r="B249" s="318" t="s">
        <v>392</v>
      </c>
      <c r="C249" s="102" t="s">
        <v>403</v>
      </c>
      <c r="D249" s="103" t="s">
        <v>404</v>
      </c>
      <c r="E249" s="433">
        <f>G249/F249</f>
        <v>1.8193190895087663</v>
      </c>
      <c r="F249" s="400">
        <v>305.48</v>
      </c>
      <c r="G249" s="446">
        <v>555.76559546313797</v>
      </c>
      <c r="H249" s="95"/>
      <c r="J249" s="475"/>
      <c r="K249" s="475"/>
    </row>
    <row r="250" spans="1:11" ht="13.5" thickBot="1" x14ac:dyDescent="0.25">
      <c r="A250" s="93"/>
      <c r="B250" s="318"/>
      <c r="C250" s="102"/>
      <c r="D250" s="103"/>
      <c r="E250" s="367"/>
      <c r="F250" s="104"/>
      <c r="G250" s="105"/>
      <c r="H250" s="95"/>
      <c r="J250" s="475"/>
      <c r="K250" s="475"/>
    </row>
    <row r="251" spans="1:11" x14ac:dyDescent="0.2">
      <c r="A251" s="93"/>
      <c r="B251" s="321"/>
      <c r="C251" s="1" t="s">
        <v>25</v>
      </c>
      <c r="D251" s="98"/>
      <c r="E251" s="322"/>
      <c r="F251" s="99"/>
      <c r="G251" s="100"/>
      <c r="H251" s="95"/>
      <c r="J251" s="475"/>
      <c r="K251" s="475"/>
    </row>
    <row r="252" spans="1:11" x14ac:dyDescent="0.2">
      <c r="A252" s="93"/>
      <c r="B252" s="318"/>
      <c r="C252" s="102"/>
      <c r="D252" s="103"/>
      <c r="E252" s="323"/>
      <c r="F252" s="104"/>
      <c r="G252" s="105"/>
      <c r="H252" s="95"/>
      <c r="J252" s="475"/>
      <c r="K252" s="475"/>
    </row>
    <row r="253" spans="1:11" ht="13.5" thickBot="1" x14ac:dyDescent="0.25">
      <c r="A253" s="93"/>
      <c r="B253" s="318"/>
      <c r="C253" s="102"/>
      <c r="D253" s="103"/>
      <c r="E253" s="323"/>
      <c r="F253" s="104"/>
      <c r="G253" s="105"/>
      <c r="H253" s="95"/>
      <c r="J253" s="475"/>
      <c r="K253" s="475"/>
    </row>
    <row r="254" spans="1:11" x14ac:dyDescent="0.2">
      <c r="A254" s="93"/>
      <c r="B254" s="321"/>
      <c r="C254" s="1" t="s">
        <v>41</v>
      </c>
      <c r="D254" s="98"/>
      <c r="E254" s="322"/>
      <c r="F254" s="99"/>
      <c r="G254" s="100"/>
      <c r="H254" s="95"/>
      <c r="J254" s="475"/>
      <c r="K254" s="475"/>
    </row>
    <row r="255" spans="1:11" x14ac:dyDescent="0.2">
      <c r="A255" s="93"/>
      <c r="B255" s="318" t="s">
        <v>172</v>
      </c>
      <c r="C255" s="102" t="s">
        <v>426</v>
      </c>
      <c r="D255" s="103" t="s">
        <v>391</v>
      </c>
      <c r="E255" s="364">
        <v>1</v>
      </c>
      <c r="F255" s="400">
        <v>61.752000000000002</v>
      </c>
      <c r="G255" s="446">
        <v>61.751732829237554</v>
      </c>
      <c r="H255" s="95"/>
      <c r="J255" s="475"/>
      <c r="K255" s="475"/>
    </row>
    <row r="256" spans="1:11" ht="13.5" thickBot="1" x14ac:dyDescent="0.25">
      <c r="A256" s="93"/>
      <c r="B256" s="319"/>
      <c r="C256" s="113"/>
      <c r="D256" s="114"/>
      <c r="E256" s="320"/>
      <c r="F256" s="183"/>
      <c r="G256" s="115"/>
      <c r="H256" s="95"/>
      <c r="J256" s="475"/>
      <c r="K256" s="475"/>
    </row>
    <row r="257" spans="1:11" ht="13.5" thickBot="1" x14ac:dyDescent="0.25">
      <c r="A257" s="93"/>
      <c r="B257" s="108"/>
      <c r="C257" s="126"/>
      <c r="D257" s="108"/>
      <c r="E257" s="107"/>
      <c r="F257" s="111" t="s">
        <v>42</v>
      </c>
      <c r="G257" s="472">
        <f>SUM(G249:G256)</f>
        <v>617.51732829237551</v>
      </c>
      <c r="H257" s="110">
        <f>+G257</f>
        <v>617.51732829237551</v>
      </c>
      <c r="J257" s="475"/>
      <c r="K257" s="475"/>
    </row>
    <row r="258" spans="1:11" s="467" customFormat="1" ht="13.5" thickBot="1" x14ac:dyDescent="0.25">
      <c r="A258" s="460"/>
      <c r="B258" s="561" t="s">
        <v>486</v>
      </c>
      <c r="C258" s="562"/>
      <c r="D258" s="562"/>
      <c r="E258" s="562"/>
      <c r="F258" s="562"/>
      <c r="G258" s="563"/>
      <c r="H258" s="470">
        <f>+'COEF INDEC'!$D$5</f>
        <v>1.117272096</v>
      </c>
      <c r="J258" s="475"/>
      <c r="K258" s="475"/>
    </row>
    <row r="259" spans="1:11" s="467" customFormat="1" ht="13.5" thickBot="1" x14ac:dyDescent="0.25">
      <c r="A259" s="460"/>
      <c r="B259" s="461"/>
      <c r="C259" s="462"/>
      <c r="D259" s="461"/>
      <c r="E259" s="463"/>
      <c r="F259" s="464"/>
      <c r="G259" s="465"/>
      <c r="H259" s="466">
        <f>+H257*H258</f>
        <v>689.93487969754244</v>
      </c>
      <c r="J259" s="475"/>
      <c r="K259" s="475"/>
    </row>
    <row r="260" spans="1:11" ht="13.5" thickBot="1" x14ac:dyDescent="0.25">
      <c r="A260" s="93"/>
      <c r="B260" s="108"/>
      <c r="C260" s="126"/>
      <c r="D260" s="108"/>
      <c r="E260" s="107"/>
      <c r="F260" s="111" t="s">
        <v>43</v>
      </c>
      <c r="G260" s="112"/>
      <c r="H260" s="184">
        <f>+'[1]COEF. RESUMEN'!$D$19</f>
        <v>1.587</v>
      </c>
      <c r="J260" s="475"/>
      <c r="K260" s="475"/>
    </row>
    <row r="261" spans="1:11" ht="13.5" thickBot="1" x14ac:dyDescent="0.25">
      <c r="A261" s="93"/>
      <c r="B261" s="108"/>
      <c r="C261" s="106"/>
      <c r="D261" s="106"/>
      <c r="E261" s="107"/>
      <c r="F261" s="340" t="s">
        <v>7</v>
      </c>
      <c r="G261" s="341"/>
      <c r="H261" s="474">
        <f>+H260*H259</f>
        <v>1094.9266540799999</v>
      </c>
      <c r="I261" s="504"/>
      <c r="J261" s="475"/>
      <c r="K261" s="475"/>
    </row>
    <row r="262" spans="1:11" x14ac:dyDescent="0.2">
      <c r="A262" s="93"/>
      <c r="B262" s="108"/>
      <c r="C262" s="106"/>
      <c r="D262" s="106"/>
      <c r="E262" s="109"/>
      <c r="F262" s="338"/>
      <c r="G262" s="339"/>
      <c r="H262" s="339"/>
      <c r="J262" s="475"/>
      <c r="K262" s="475"/>
    </row>
    <row r="263" spans="1:11" ht="13.5" thickBot="1" x14ac:dyDescent="0.25">
      <c r="A263" s="93"/>
      <c r="B263" s="6" t="s">
        <v>152</v>
      </c>
      <c r="C263" s="327" t="s">
        <v>427</v>
      </c>
      <c r="D263" s="327"/>
      <c r="E263" s="327"/>
      <c r="F263" s="327"/>
      <c r="G263" s="327"/>
      <c r="H263" s="92"/>
      <c r="J263" s="475"/>
      <c r="K263" s="475"/>
    </row>
    <row r="264" spans="1:11" x14ac:dyDescent="0.2">
      <c r="A264" s="93"/>
      <c r="B264" s="97"/>
      <c r="C264" s="1" t="s">
        <v>37</v>
      </c>
      <c r="D264" s="98"/>
      <c r="E264" s="98"/>
      <c r="F264" s="99"/>
      <c r="G264" s="100"/>
      <c r="H264" s="101"/>
      <c r="J264" s="475"/>
      <c r="K264" s="475"/>
    </row>
    <row r="265" spans="1:11" x14ac:dyDescent="0.2">
      <c r="A265" s="93"/>
      <c r="B265" s="318" t="s">
        <v>392</v>
      </c>
      <c r="C265" s="102" t="s">
        <v>408</v>
      </c>
      <c r="D265" s="103" t="s">
        <v>404</v>
      </c>
      <c r="E265" s="433">
        <f>G265/F265</f>
        <v>18.144729154494616</v>
      </c>
      <c r="F265" s="104">
        <v>359.43</v>
      </c>
      <c r="G265" s="444">
        <v>6521.76</v>
      </c>
      <c r="H265" s="95"/>
      <c r="J265" s="475"/>
      <c r="K265" s="475"/>
    </row>
    <row r="266" spans="1:11" ht="13.5" thickBot="1" x14ac:dyDescent="0.25">
      <c r="A266" s="93"/>
      <c r="B266" s="318" t="s">
        <v>412</v>
      </c>
      <c r="C266" s="102" t="s">
        <v>403</v>
      </c>
      <c r="D266" s="103" t="s">
        <v>404</v>
      </c>
      <c r="E266" s="433">
        <f>G266/F266</f>
        <v>1.4232813932172317</v>
      </c>
      <c r="F266" s="362">
        <v>305.48</v>
      </c>
      <c r="G266" s="445">
        <v>434.78399999999999</v>
      </c>
      <c r="H266" s="95">
        <v>1086.96</v>
      </c>
      <c r="J266" s="475"/>
      <c r="K266" s="475"/>
    </row>
    <row r="267" spans="1:11" x14ac:dyDescent="0.2">
      <c r="A267" s="93"/>
      <c r="B267" s="321"/>
      <c r="C267" s="1" t="s">
        <v>25</v>
      </c>
      <c r="D267" s="98"/>
      <c r="E267" s="322"/>
      <c r="F267" s="99"/>
      <c r="G267" s="100"/>
      <c r="H267" s="95"/>
      <c r="J267" s="475"/>
      <c r="K267" s="475"/>
    </row>
    <row r="268" spans="1:11" x14ac:dyDescent="0.2">
      <c r="A268" s="93"/>
      <c r="B268" s="318" t="s">
        <v>19</v>
      </c>
      <c r="C268" s="102" t="s">
        <v>428</v>
      </c>
      <c r="D268" s="103" t="s">
        <v>386</v>
      </c>
      <c r="E268" s="323">
        <v>42.25</v>
      </c>
      <c r="F268" s="400">
        <v>586.95600000000002</v>
      </c>
      <c r="G268" s="506"/>
      <c r="H268" s="448"/>
      <c r="I268" s="473"/>
      <c r="J268" s="475"/>
      <c r="K268" s="475"/>
    </row>
    <row r="269" spans="1:11" ht="13.5" thickBot="1" x14ac:dyDescent="0.25">
      <c r="A269" s="93"/>
      <c r="B269" s="318" t="s">
        <v>19</v>
      </c>
      <c r="C269" s="102" t="s">
        <v>429</v>
      </c>
      <c r="D269" s="103" t="s">
        <v>386</v>
      </c>
      <c r="E269" s="323">
        <v>42.25</v>
      </c>
      <c r="F269" s="403">
        <f>G269*0.4</f>
        <v>391.30400000000003</v>
      </c>
      <c r="G269" s="447">
        <v>978.26</v>
      </c>
      <c r="H269" s="95"/>
      <c r="J269" s="475"/>
      <c r="K269" s="475"/>
    </row>
    <row r="270" spans="1:11" x14ac:dyDescent="0.2">
      <c r="A270" s="93"/>
      <c r="B270" s="321"/>
      <c r="C270" s="1" t="s">
        <v>41</v>
      </c>
      <c r="D270" s="98"/>
      <c r="E270" s="322"/>
      <c r="F270" s="99"/>
      <c r="G270" s="100"/>
      <c r="H270" s="95"/>
      <c r="J270" s="475"/>
      <c r="K270" s="475"/>
    </row>
    <row r="271" spans="1:11" x14ac:dyDescent="0.2">
      <c r="A271" s="93"/>
      <c r="B271" s="318">
        <v>3</v>
      </c>
      <c r="C271" s="102" t="s">
        <v>419</v>
      </c>
      <c r="D271" s="103" t="s">
        <v>391</v>
      </c>
      <c r="E271" s="364">
        <v>1</v>
      </c>
      <c r="F271" s="400">
        <v>108.696</v>
      </c>
      <c r="G271" s="444">
        <v>108.69565217391306</v>
      </c>
      <c r="H271" s="95"/>
      <c r="J271" s="475"/>
      <c r="K271" s="475"/>
    </row>
    <row r="272" spans="1:11" ht="13.5" thickBot="1" x14ac:dyDescent="0.25">
      <c r="A272" s="93"/>
      <c r="B272" s="319"/>
      <c r="C272" s="113"/>
      <c r="D272" s="114"/>
      <c r="E272" s="320"/>
      <c r="F272" s="404"/>
      <c r="G272" s="405"/>
      <c r="H272" s="95"/>
      <c r="J272" s="475"/>
      <c r="K272" s="475"/>
    </row>
    <row r="273" spans="1:11" ht="13.5" thickBot="1" x14ac:dyDescent="0.25">
      <c r="A273" s="93"/>
      <c r="B273" s="108"/>
      <c r="C273" s="126"/>
      <c r="D273" s="108"/>
      <c r="E273" s="107"/>
      <c r="F273" s="111" t="s">
        <v>42</v>
      </c>
      <c r="G273" s="507">
        <v>2173.913043478261</v>
      </c>
      <c r="H273" s="110">
        <f>+G273</f>
        <v>2173.913043478261</v>
      </c>
      <c r="I273" s="473"/>
      <c r="J273" s="475"/>
      <c r="K273" s="475"/>
    </row>
    <row r="274" spans="1:11" s="467" customFormat="1" ht="13.5" thickBot="1" x14ac:dyDescent="0.25">
      <c r="A274" s="460"/>
      <c r="B274" s="561" t="s">
        <v>486</v>
      </c>
      <c r="C274" s="562"/>
      <c r="D274" s="562"/>
      <c r="E274" s="562"/>
      <c r="F274" s="562"/>
      <c r="G274" s="563"/>
      <c r="H274" s="470">
        <f>+'COEF INDEC'!$D$5</f>
        <v>1.117272096</v>
      </c>
      <c r="J274" s="475"/>
      <c r="K274" s="475"/>
    </row>
    <row r="275" spans="1:11" s="467" customFormat="1" ht="13.5" thickBot="1" x14ac:dyDescent="0.25">
      <c r="A275" s="460"/>
      <c r="B275" s="461"/>
      <c r="C275" s="462"/>
      <c r="D275" s="461"/>
      <c r="E275" s="463"/>
      <c r="F275" s="464"/>
      <c r="G275" s="465"/>
      <c r="H275" s="466">
        <f>+H273*H274</f>
        <v>2428.8523826086957</v>
      </c>
      <c r="J275" s="475"/>
      <c r="K275" s="475"/>
    </row>
    <row r="276" spans="1:11" ht="13.5" thickBot="1" x14ac:dyDescent="0.25">
      <c r="A276" s="93"/>
      <c r="B276" s="108"/>
      <c r="C276" s="126"/>
      <c r="D276" s="108"/>
      <c r="E276" s="107"/>
      <c r="F276" s="111" t="s">
        <v>43</v>
      </c>
      <c r="G276" s="112"/>
      <c r="H276" s="184">
        <f>+'[1]COEF. RESUMEN'!$D$19</f>
        <v>1.587</v>
      </c>
      <c r="J276" s="475"/>
      <c r="K276" s="475"/>
    </row>
    <row r="277" spans="1:11" ht="13.5" thickBot="1" x14ac:dyDescent="0.25">
      <c r="A277" s="93"/>
      <c r="B277" s="108"/>
      <c r="C277" s="106"/>
      <c r="D277" s="106"/>
      <c r="E277" s="107"/>
      <c r="F277" s="340" t="s">
        <v>7</v>
      </c>
      <c r="G277" s="341"/>
      <c r="H277" s="474">
        <f>+H276*H275</f>
        <v>3854.5887312</v>
      </c>
      <c r="I277" s="504"/>
      <c r="J277" s="475"/>
      <c r="K277" s="475"/>
    </row>
    <row r="278" spans="1:11" x14ac:dyDescent="0.2">
      <c r="A278" s="93"/>
      <c r="B278" s="108"/>
      <c r="C278" s="106"/>
      <c r="D278" s="106"/>
      <c r="E278" s="109"/>
      <c r="F278" s="338"/>
      <c r="G278" s="339"/>
      <c r="H278" s="339"/>
      <c r="I278" s="504"/>
      <c r="J278" s="475"/>
      <c r="K278" s="475"/>
    </row>
    <row r="279" spans="1:11" x14ac:dyDescent="0.2">
      <c r="A279" s="93"/>
      <c r="B279" s="108"/>
      <c r="C279" s="106"/>
      <c r="D279" s="106"/>
      <c r="E279" s="109"/>
      <c r="F279" s="338"/>
      <c r="G279" s="339"/>
      <c r="H279" s="339"/>
      <c r="I279" s="504"/>
      <c r="J279" s="475"/>
      <c r="K279" s="475"/>
    </row>
    <row r="280" spans="1:11" x14ac:dyDescent="0.2">
      <c r="A280" s="93"/>
      <c r="B280" s="108"/>
      <c r="C280" s="106"/>
      <c r="D280" s="106"/>
      <c r="E280" s="109"/>
      <c r="F280" s="338"/>
      <c r="G280" s="339"/>
      <c r="H280" s="339"/>
      <c r="I280" s="504"/>
      <c r="J280" s="475"/>
      <c r="K280" s="475"/>
    </row>
    <row r="281" spans="1:11" x14ac:dyDescent="0.2">
      <c r="A281" s="93"/>
      <c r="B281" s="108"/>
      <c r="C281" s="106"/>
      <c r="D281" s="106"/>
      <c r="E281" s="109"/>
      <c r="F281" s="338"/>
      <c r="G281" s="339"/>
      <c r="H281" s="339"/>
      <c r="I281" s="504"/>
      <c r="J281" s="475"/>
      <c r="K281" s="475"/>
    </row>
    <row r="282" spans="1:11" x14ac:dyDescent="0.2">
      <c r="A282" s="93"/>
      <c r="B282" s="108"/>
      <c r="C282" s="106"/>
      <c r="D282" s="106"/>
      <c r="E282" s="109"/>
      <c r="F282" s="338"/>
      <c r="G282" s="339"/>
      <c r="H282" s="339"/>
      <c r="I282" s="504"/>
      <c r="J282" s="475"/>
      <c r="K282" s="475"/>
    </row>
    <row r="283" spans="1:11" x14ac:dyDescent="0.2">
      <c r="A283" s="93"/>
      <c r="B283" s="108"/>
      <c r="C283" s="106"/>
      <c r="D283" s="106"/>
      <c r="E283" s="109"/>
      <c r="F283" s="338"/>
      <c r="G283" s="339"/>
      <c r="H283" s="339"/>
      <c r="I283" s="504"/>
      <c r="J283" s="475"/>
      <c r="K283" s="475"/>
    </row>
    <row r="284" spans="1:11" x14ac:dyDescent="0.2">
      <c r="A284" s="93"/>
      <c r="B284" s="108"/>
      <c r="C284" s="106"/>
      <c r="D284" s="106"/>
      <c r="E284" s="109"/>
      <c r="F284" s="338"/>
      <c r="G284" s="339"/>
      <c r="H284" s="339"/>
      <c r="I284" s="504"/>
      <c r="J284" s="475"/>
      <c r="K284" s="475"/>
    </row>
    <row r="285" spans="1:11" x14ac:dyDescent="0.2">
      <c r="A285" s="93"/>
      <c r="B285" s="108"/>
      <c r="C285" s="106"/>
      <c r="D285" s="106"/>
      <c r="E285" s="109"/>
      <c r="F285" s="338"/>
      <c r="G285" s="339"/>
      <c r="H285" s="339"/>
      <c r="I285" s="504"/>
      <c r="J285" s="475"/>
      <c r="K285" s="475"/>
    </row>
    <row r="286" spans="1:11" x14ac:dyDescent="0.2">
      <c r="A286" s="93"/>
      <c r="B286" s="108"/>
      <c r="C286" s="106"/>
      <c r="D286" s="106"/>
      <c r="E286" s="109"/>
      <c r="F286" s="338"/>
      <c r="G286" s="339"/>
      <c r="H286" s="339"/>
      <c r="J286" s="475"/>
      <c r="K286" s="475"/>
    </row>
    <row r="287" spans="1:11" ht="13.5" thickBot="1" x14ac:dyDescent="0.25">
      <c r="A287" s="93"/>
      <c r="B287" s="6" t="s">
        <v>154</v>
      </c>
      <c r="C287" s="327" t="s">
        <v>433</v>
      </c>
      <c r="D287" s="327"/>
      <c r="E287" s="327"/>
      <c r="F287" s="327"/>
      <c r="G287" s="327"/>
      <c r="H287" s="92"/>
      <c r="J287" s="475"/>
      <c r="K287" s="475"/>
    </row>
    <row r="288" spans="1:11" x14ac:dyDescent="0.2">
      <c r="A288" s="93"/>
      <c r="B288" s="97"/>
      <c r="C288" s="1" t="s">
        <v>37</v>
      </c>
      <c r="D288" s="98"/>
      <c r="E288" s="98"/>
      <c r="F288" s="99"/>
      <c r="G288" s="100"/>
      <c r="H288" s="101"/>
      <c r="J288" s="475"/>
      <c r="K288" s="475"/>
    </row>
    <row r="289" spans="1:11" x14ac:dyDescent="0.2">
      <c r="A289" s="93"/>
      <c r="B289" s="318" t="s">
        <v>392</v>
      </c>
      <c r="C289" s="102" t="s">
        <v>408</v>
      </c>
      <c r="D289" s="103" t="s">
        <v>404</v>
      </c>
      <c r="E289" s="433">
        <f>G289/F289</f>
        <v>3.3658292296135546</v>
      </c>
      <c r="F289" s="104">
        <v>359.43</v>
      </c>
      <c r="G289" s="449">
        <v>1209.78</v>
      </c>
      <c r="H289" s="95"/>
      <c r="J289" s="475"/>
      <c r="K289" s="475"/>
    </row>
    <row r="290" spans="1:11" ht="13.5" thickBot="1" x14ac:dyDescent="0.25">
      <c r="A290" s="93"/>
      <c r="B290" s="318" t="s">
        <v>412</v>
      </c>
      <c r="C290" s="102" t="s">
        <v>403</v>
      </c>
      <c r="D290" s="103" t="s">
        <v>404</v>
      </c>
      <c r="E290" s="433">
        <f>G290/F290</f>
        <v>2.6401728427392954</v>
      </c>
      <c r="F290" s="362">
        <v>305.48</v>
      </c>
      <c r="G290" s="447">
        <v>806.52</v>
      </c>
      <c r="H290" s="95"/>
      <c r="J290" s="475"/>
      <c r="K290" s="475"/>
    </row>
    <row r="291" spans="1:11" x14ac:dyDescent="0.2">
      <c r="A291" s="93"/>
      <c r="B291" s="321"/>
      <c r="C291" s="1" t="s">
        <v>25</v>
      </c>
      <c r="D291" s="98"/>
      <c r="E291" s="322"/>
      <c r="F291" s="99"/>
      <c r="G291" s="100"/>
      <c r="H291" s="95"/>
      <c r="J291" s="475"/>
      <c r="K291" s="475"/>
    </row>
    <row r="292" spans="1:11" x14ac:dyDescent="0.2">
      <c r="A292" s="93"/>
      <c r="B292" s="318" t="s">
        <v>19</v>
      </c>
      <c r="C292" s="102" t="s">
        <v>434</v>
      </c>
      <c r="D292" s="103" t="s">
        <v>386</v>
      </c>
      <c r="E292" s="323">
        <v>108.6</v>
      </c>
      <c r="F292" s="400">
        <f>G292/E292</f>
        <v>0.27022099447513814</v>
      </c>
      <c r="G292" s="444">
        <v>29.346</v>
      </c>
      <c r="H292" s="95"/>
      <c r="J292" s="475"/>
      <c r="K292" s="475"/>
    </row>
    <row r="293" spans="1:11" ht="13.5" thickBot="1" x14ac:dyDescent="0.25">
      <c r="A293" s="93"/>
      <c r="B293" s="318" t="s">
        <v>20</v>
      </c>
      <c r="C293" s="102" t="s">
        <v>430</v>
      </c>
      <c r="D293" s="103" t="s">
        <v>432</v>
      </c>
      <c r="E293" s="364">
        <v>1</v>
      </c>
      <c r="F293" s="400">
        <v>19.559999999999999</v>
      </c>
      <c r="G293" s="444">
        <v>19.559999999999999</v>
      </c>
      <c r="H293" s="95"/>
      <c r="J293" s="475"/>
      <c r="K293" s="475"/>
    </row>
    <row r="294" spans="1:11" x14ac:dyDescent="0.2">
      <c r="A294" s="93"/>
      <c r="B294" s="321"/>
      <c r="C294" s="1" t="s">
        <v>41</v>
      </c>
      <c r="D294" s="98"/>
      <c r="E294" s="322"/>
      <c r="F294" s="99"/>
      <c r="G294" s="100"/>
      <c r="H294" s="95"/>
      <c r="J294" s="475"/>
      <c r="K294" s="475"/>
    </row>
    <row r="295" spans="1:11" x14ac:dyDescent="0.2">
      <c r="A295" s="93"/>
      <c r="B295" s="318" t="s">
        <v>172</v>
      </c>
      <c r="C295" s="102" t="s">
        <v>431</v>
      </c>
      <c r="D295" s="103" t="s">
        <v>391</v>
      </c>
      <c r="E295" s="364">
        <v>1</v>
      </c>
      <c r="F295" s="400">
        <v>108.7</v>
      </c>
      <c r="G295" s="444">
        <v>108.69565217391306</v>
      </c>
      <c r="H295" s="95"/>
      <c r="J295" s="475"/>
      <c r="K295" s="475"/>
    </row>
    <row r="296" spans="1:11" ht="13.5" thickBot="1" x14ac:dyDescent="0.25">
      <c r="A296" s="93"/>
      <c r="B296" s="319"/>
      <c r="C296" s="113"/>
      <c r="D296" s="114"/>
      <c r="E296" s="320"/>
      <c r="F296" s="183"/>
      <c r="G296" s="115"/>
      <c r="H296" s="95"/>
      <c r="J296" s="475"/>
      <c r="K296" s="475"/>
    </row>
    <row r="297" spans="1:11" ht="13.5" thickBot="1" x14ac:dyDescent="0.25">
      <c r="A297" s="93"/>
      <c r="B297" s="108"/>
      <c r="C297" s="126"/>
      <c r="D297" s="108"/>
      <c r="E297" s="107"/>
      <c r="F297" s="111" t="s">
        <v>42</v>
      </c>
      <c r="G297" s="472">
        <f>SUM(G289:G296)</f>
        <v>2173.9016521739131</v>
      </c>
      <c r="H297" s="110">
        <f>+G297</f>
        <v>2173.9016521739131</v>
      </c>
      <c r="J297" s="475"/>
      <c r="K297" s="475"/>
    </row>
    <row r="298" spans="1:11" s="467" customFormat="1" ht="13.5" thickBot="1" x14ac:dyDescent="0.25">
      <c r="A298" s="460"/>
      <c r="B298" s="561" t="s">
        <v>486</v>
      </c>
      <c r="C298" s="562"/>
      <c r="D298" s="562"/>
      <c r="E298" s="562"/>
      <c r="F298" s="562"/>
      <c r="G298" s="563"/>
      <c r="H298" s="470">
        <f>+'COEF INDEC'!$D$5</f>
        <v>1.117272096</v>
      </c>
      <c r="J298" s="475"/>
      <c r="K298" s="475"/>
    </row>
    <row r="299" spans="1:11" s="467" customFormat="1" ht="13.5" thickBot="1" x14ac:dyDescent="0.25">
      <c r="A299" s="460"/>
      <c r="B299" s="461"/>
      <c r="C299" s="462"/>
      <c r="D299" s="461"/>
      <c r="E299" s="463"/>
      <c r="F299" s="464"/>
      <c r="G299" s="465"/>
      <c r="H299" s="466">
        <f>+H297*H298</f>
        <v>2428.8396554222109</v>
      </c>
      <c r="J299" s="475"/>
      <c r="K299" s="475"/>
    </row>
    <row r="300" spans="1:11" ht="13.5" thickBot="1" x14ac:dyDescent="0.25">
      <c r="A300" s="93"/>
      <c r="B300" s="108"/>
      <c r="C300" s="126"/>
      <c r="D300" s="108"/>
      <c r="E300" s="107"/>
      <c r="F300" s="111" t="s">
        <v>43</v>
      </c>
      <c r="G300" s="112"/>
      <c r="H300" s="184">
        <f>+'[1]COEF. RESUMEN'!$D$19</f>
        <v>1.587</v>
      </c>
      <c r="J300" s="475"/>
      <c r="K300" s="475"/>
    </row>
    <row r="301" spans="1:11" ht="13.5" thickBot="1" x14ac:dyDescent="0.25">
      <c r="A301" s="93"/>
      <c r="B301" s="108"/>
      <c r="C301" s="106"/>
      <c r="D301" s="106"/>
      <c r="E301" s="107"/>
      <c r="F301" s="340" t="s">
        <v>7</v>
      </c>
      <c r="G301" s="341"/>
      <c r="H301" s="474">
        <f>+H300*H299</f>
        <v>3854.5685331550485</v>
      </c>
      <c r="I301" s="504"/>
      <c r="J301" s="475"/>
      <c r="K301" s="475"/>
    </row>
    <row r="302" spans="1:11" x14ac:dyDescent="0.2">
      <c r="A302" s="93"/>
      <c r="B302" s="108"/>
      <c r="C302" s="106"/>
      <c r="D302" s="106"/>
      <c r="E302" s="109"/>
      <c r="F302" s="338"/>
      <c r="G302" s="339"/>
      <c r="H302" s="339"/>
      <c r="J302" s="475"/>
      <c r="K302" s="475"/>
    </row>
    <row r="303" spans="1:11" ht="13.5" thickBot="1" x14ac:dyDescent="0.25">
      <c r="A303" s="93"/>
      <c r="B303" s="6" t="s">
        <v>156</v>
      </c>
      <c r="C303" s="327" t="s">
        <v>435</v>
      </c>
      <c r="D303" s="327"/>
      <c r="E303" s="327"/>
      <c r="F303" s="327"/>
      <c r="G303" s="327"/>
      <c r="H303" s="92"/>
      <c r="J303" s="475"/>
      <c r="K303" s="475"/>
    </row>
    <row r="304" spans="1:11" x14ac:dyDescent="0.2">
      <c r="A304" s="93"/>
      <c r="B304" s="97"/>
      <c r="C304" s="1" t="s">
        <v>37</v>
      </c>
      <c r="D304" s="98"/>
      <c r="E304" s="98"/>
      <c r="F304" s="99"/>
      <c r="G304" s="100"/>
      <c r="H304" s="101"/>
      <c r="J304" s="475"/>
      <c r="K304" s="475"/>
    </row>
    <row r="305" spans="1:11" x14ac:dyDescent="0.2">
      <c r="A305" s="93"/>
      <c r="B305" s="318" t="s">
        <v>412</v>
      </c>
      <c r="C305" s="102" t="s">
        <v>408</v>
      </c>
      <c r="D305" s="103" t="s">
        <v>404</v>
      </c>
      <c r="E305" s="433">
        <f>G305/F305</f>
        <v>0.63111899448859554</v>
      </c>
      <c r="F305" s="104">
        <v>359.43</v>
      </c>
      <c r="G305" s="444">
        <v>226.84310018903591</v>
      </c>
      <c r="H305" s="95"/>
      <c r="J305" s="475"/>
      <c r="K305" s="475"/>
    </row>
    <row r="306" spans="1:11" ht="13.5" thickBot="1" x14ac:dyDescent="0.25">
      <c r="A306" s="93"/>
      <c r="B306" s="318"/>
      <c r="C306" s="102"/>
      <c r="D306" s="103"/>
      <c r="E306" s="323"/>
      <c r="F306" s="104"/>
      <c r="G306" s="105"/>
      <c r="H306" s="95"/>
      <c r="J306" s="475"/>
      <c r="K306" s="475"/>
    </row>
    <row r="307" spans="1:11" x14ac:dyDescent="0.2">
      <c r="A307" s="93"/>
      <c r="B307" s="321"/>
      <c r="C307" s="1" t="s">
        <v>25</v>
      </c>
      <c r="D307" s="98"/>
      <c r="E307" s="322"/>
      <c r="F307" s="99"/>
      <c r="G307" s="100"/>
      <c r="H307" s="95"/>
      <c r="J307" s="475"/>
      <c r="K307" s="475"/>
    </row>
    <row r="308" spans="1:11" x14ac:dyDescent="0.2">
      <c r="A308" s="93"/>
      <c r="B308" s="318" t="s">
        <v>19</v>
      </c>
      <c r="C308" s="102" t="s">
        <v>298</v>
      </c>
      <c r="D308" s="103" t="s">
        <v>391</v>
      </c>
      <c r="E308" s="323">
        <v>95</v>
      </c>
      <c r="F308" s="400">
        <f>G308/E308</f>
        <v>2.9847776340662624</v>
      </c>
      <c r="G308" s="444">
        <v>283.55387523629491</v>
      </c>
      <c r="H308" s="95"/>
      <c r="J308" s="475"/>
      <c r="K308" s="475"/>
    </row>
    <row r="309" spans="1:11" ht="13.5" thickBot="1" x14ac:dyDescent="0.25">
      <c r="A309" s="93"/>
      <c r="B309" s="318"/>
      <c r="C309" s="102"/>
      <c r="D309" s="103"/>
      <c r="E309" s="323"/>
      <c r="F309" s="104"/>
      <c r="G309" s="105"/>
      <c r="H309" s="95"/>
      <c r="J309" s="475"/>
      <c r="K309" s="475"/>
    </row>
    <row r="310" spans="1:11" x14ac:dyDescent="0.2">
      <c r="A310" s="93"/>
      <c r="B310" s="321"/>
      <c r="C310" s="1" t="s">
        <v>41</v>
      </c>
      <c r="D310" s="98"/>
      <c r="E310" s="322"/>
      <c r="F310" s="99"/>
      <c r="G310" s="100"/>
      <c r="H310" s="95"/>
      <c r="J310" s="475"/>
      <c r="K310" s="475"/>
    </row>
    <row r="311" spans="1:11" x14ac:dyDescent="0.2">
      <c r="A311" s="93"/>
      <c r="B311" s="318" t="s">
        <v>172</v>
      </c>
      <c r="C311" s="102" t="s">
        <v>431</v>
      </c>
      <c r="D311" s="103" t="s">
        <v>391</v>
      </c>
      <c r="E311" s="364">
        <v>1</v>
      </c>
      <c r="F311" s="400">
        <v>56.71</v>
      </c>
      <c r="G311" s="444">
        <v>56.710775047258984</v>
      </c>
      <c r="H311" s="95"/>
      <c r="J311" s="475"/>
      <c r="K311" s="475"/>
    </row>
    <row r="312" spans="1:11" ht="13.5" thickBot="1" x14ac:dyDescent="0.25">
      <c r="A312" s="93"/>
      <c r="B312" s="319"/>
      <c r="C312" s="113"/>
      <c r="D312" s="114"/>
      <c r="E312" s="320"/>
      <c r="F312" s="183"/>
      <c r="G312" s="115"/>
      <c r="H312" s="95"/>
      <c r="J312" s="475"/>
      <c r="K312" s="475"/>
    </row>
    <row r="313" spans="1:11" ht="13.5" thickBot="1" x14ac:dyDescent="0.25">
      <c r="A313" s="93"/>
      <c r="B313" s="108"/>
      <c r="C313" s="126"/>
      <c r="D313" s="108"/>
      <c r="E313" s="107"/>
      <c r="F313" s="111" t="s">
        <v>42</v>
      </c>
      <c r="G313" s="472">
        <f>SUM(G305:G312)</f>
        <v>567.10775047258983</v>
      </c>
      <c r="H313" s="110">
        <f>+G313</f>
        <v>567.10775047258983</v>
      </c>
      <c r="J313" s="475"/>
      <c r="K313" s="475"/>
    </row>
    <row r="314" spans="1:11" s="467" customFormat="1" ht="13.5" thickBot="1" x14ac:dyDescent="0.25">
      <c r="A314" s="460"/>
      <c r="B314" s="561" t="s">
        <v>486</v>
      </c>
      <c r="C314" s="562"/>
      <c r="D314" s="562"/>
      <c r="E314" s="562"/>
      <c r="F314" s="562"/>
      <c r="G314" s="563"/>
      <c r="H314" s="470">
        <f>+'COEF INDEC'!$D$5</f>
        <v>1.117272096</v>
      </c>
      <c r="J314" s="475"/>
      <c r="K314" s="475"/>
    </row>
    <row r="315" spans="1:11" s="467" customFormat="1" ht="13.5" thickBot="1" x14ac:dyDescent="0.25">
      <c r="A315" s="460"/>
      <c r="B315" s="461"/>
      <c r="C315" s="462"/>
      <c r="D315" s="461"/>
      <c r="E315" s="463"/>
      <c r="F315" s="464"/>
      <c r="G315" s="465"/>
      <c r="H315" s="466">
        <f>+H313*H314</f>
        <v>633.6136650283554</v>
      </c>
      <c r="J315" s="475"/>
      <c r="K315" s="475"/>
    </row>
    <row r="316" spans="1:11" ht="13.5" thickBot="1" x14ac:dyDescent="0.25">
      <c r="A316" s="93"/>
      <c r="B316" s="108"/>
      <c r="C316" s="126"/>
      <c r="D316" s="108"/>
      <c r="E316" s="107"/>
      <c r="F316" s="111" t="s">
        <v>43</v>
      </c>
      <c r="G316" s="112"/>
      <c r="H316" s="184">
        <f>+'[1]COEF. RESUMEN'!$D$19</f>
        <v>1.587</v>
      </c>
      <c r="J316" s="475"/>
      <c r="K316" s="475"/>
    </row>
    <row r="317" spans="1:11" ht="13.5" thickBot="1" x14ac:dyDescent="0.25">
      <c r="A317" s="93"/>
      <c r="B317" s="108"/>
      <c r="C317" s="106"/>
      <c r="D317" s="106"/>
      <c r="E317" s="107"/>
      <c r="F317" s="340" t="s">
        <v>7</v>
      </c>
      <c r="G317" s="341"/>
      <c r="H317" s="474">
        <f>+H316*H315</f>
        <v>1005.5448864</v>
      </c>
      <c r="I317" s="504"/>
      <c r="J317" s="475"/>
      <c r="K317" s="475"/>
    </row>
    <row r="318" spans="1:11" x14ac:dyDescent="0.2">
      <c r="A318" s="93"/>
      <c r="B318" s="108"/>
      <c r="C318" s="106"/>
      <c r="D318" s="106"/>
      <c r="E318" s="109"/>
      <c r="F318" s="338"/>
      <c r="G318" s="339"/>
      <c r="H318" s="339"/>
      <c r="J318" s="475"/>
      <c r="K318" s="475"/>
    </row>
    <row r="319" spans="1:11" ht="13.5" thickBot="1" x14ac:dyDescent="0.25">
      <c r="A319" s="93"/>
      <c r="B319" s="6" t="s">
        <v>159</v>
      </c>
      <c r="C319" s="327" t="s">
        <v>436</v>
      </c>
      <c r="D319" s="327"/>
      <c r="E319" s="327"/>
      <c r="F319" s="327"/>
      <c r="G319" s="327"/>
      <c r="H319" s="92"/>
      <c r="J319" s="475"/>
      <c r="K319" s="475"/>
    </row>
    <row r="320" spans="1:11" x14ac:dyDescent="0.2">
      <c r="A320" s="93"/>
      <c r="B320" s="97"/>
      <c r="C320" s="1" t="s">
        <v>37</v>
      </c>
      <c r="D320" s="98"/>
      <c r="E320" s="98"/>
      <c r="F320" s="99"/>
      <c r="G320" s="100"/>
      <c r="H320" s="101"/>
      <c r="J320" s="475"/>
      <c r="K320" s="475"/>
    </row>
    <row r="321" spans="1:11" x14ac:dyDescent="0.2">
      <c r="A321" s="93"/>
      <c r="B321" s="318" t="s">
        <v>392</v>
      </c>
      <c r="C321" s="102" t="s">
        <v>437</v>
      </c>
      <c r="D321" s="103" t="s">
        <v>404</v>
      </c>
      <c r="E321" s="433">
        <f>G321/F321</f>
        <v>0.60871565122956306</v>
      </c>
      <c r="F321" s="400">
        <v>421.57</v>
      </c>
      <c r="G321" s="449">
        <v>256.61625708884691</v>
      </c>
      <c r="H321" s="95"/>
      <c r="J321" s="475"/>
      <c r="K321" s="475"/>
    </row>
    <row r="322" spans="1:11" ht="13.5" thickBot="1" x14ac:dyDescent="0.25">
      <c r="A322" s="93"/>
      <c r="B322" s="318"/>
      <c r="C322" s="102"/>
      <c r="D322" s="103"/>
      <c r="E322" s="323"/>
      <c r="F322" s="104"/>
      <c r="G322" s="105"/>
      <c r="H322" s="95"/>
      <c r="J322" s="475"/>
      <c r="K322" s="475"/>
    </row>
    <row r="323" spans="1:11" x14ac:dyDescent="0.2">
      <c r="A323" s="93"/>
      <c r="B323" s="321"/>
      <c r="C323" s="1" t="s">
        <v>25</v>
      </c>
      <c r="D323" s="98"/>
      <c r="E323" s="322"/>
      <c r="F323" s="99"/>
      <c r="G323" s="100"/>
      <c r="H323" s="95"/>
      <c r="J323" s="475"/>
      <c r="K323" s="475"/>
    </row>
    <row r="324" spans="1:11" x14ac:dyDescent="0.2">
      <c r="A324" s="93"/>
      <c r="B324" s="318" t="s">
        <v>19</v>
      </c>
      <c r="C324" s="102" t="s">
        <v>438</v>
      </c>
      <c r="D324" s="103" t="s">
        <v>386</v>
      </c>
      <c r="E324" s="323">
        <v>45</v>
      </c>
      <c r="F324" s="400">
        <f>G324/E324</f>
        <v>3.1681019393684804</v>
      </c>
      <c r="G324" s="449">
        <v>142.56458727158162</v>
      </c>
      <c r="H324" s="407"/>
      <c r="I324" s="118"/>
      <c r="J324" s="475"/>
      <c r="K324" s="475"/>
    </row>
    <row r="325" spans="1:11" ht="13.5" thickBot="1" x14ac:dyDescent="0.25">
      <c r="A325" s="93"/>
      <c r="B325" s="318"/>
      <c r="C325" s="102"/>
      <c r="D325" s="103"/>
      <c r="E325" s="323"/>
      <c r="F325" s="104"/>
      <c r="G325" s="105"/>
      <c r="H325" s="407"/>
      <c r="J325" s="475"/>
      <c r="K325" s="475"/>
    </row>
    <row r="326" spans="1:11" x14ac:dyDescent="0.2">
      <c r="A326" s="93"/>
      <c r="B326" s="321"/>
      <c r="C326" s="1" t="s">
        <v>41</v>
      </c>
      <c r="D326" s="98"/>
      <c r="E326" s="322"/>
      <c r="F326" s="99"/>
      <c r="G326" s="100"/>
      <c r="H326" s="95"/>
      <c r="J326" s="475"/>
      <c r="K326" s="475"/>
    </row>
    <row r="327" spans="1:11" x14ac:dyDescent="0.2">
      <c r="A327" s="93"/>
      <c r="B327" s="318" t="s">
        <v>172</v>
      </c>
      <c r="C327" s="102" t="s">
        <v>439</v>
      </c>
      <c r="D327" s="103" t="s">
        <v>391</v>
      </c>
      <c r="E327" s="364">
        <v>1</v>
      </c>
      <c r="F327" s="400">
        <v>171.078</v>
      </c>
      <c r="G327" s="449">
        <v>171.07750472589794</v>
      </c>
      <c r="H327" s="95"/>
      <c r="J327" s="475"/>
      <c r="K327" s="475"/>
    </row>
    <row r="328" spans="1:11" ht="13.5" thickBot="1" x14ac:dyDescent="0.25">
      <c r="A328" s="93"/>
      <c r="B328" s="319"/>
      <c r="C328" s="113"/>
      <c r="D328" s="114"/>
      <c r="E328" s="320"/>
      <c r="F328" s="183"/>
      <c r="G328" s="405"/>
      <c r="H328" s="95"/>
      <c r="J328" s="475"/>
      <c r="K328" s="475"/>
    </row>
    <row r="329" spans="1:11" ht="13.5" thickBot="1" x14ac:dyDescent="0.25">
      <c r="A329" s="93"/>
      <c r="B329" s="108"/>
      <c r="C329" s="126"/>
      <c r="D329" s="108"/>
      <c r="E329" s="107"/>
      <c r="F329" s="111" t="s">
        <v>42</v>
      </c>
      <c r="G329" s="472">
        <f>SUM(G321:G328)</f>
        <v>570.25834908632646</v>
      </c>
      <c r="H329" s="110">
        <f>+G329</f>
        <v>570.25834908632646</v>
      </c>
      <c r="J329" s="475"/>
      <c r="K329" s="475"/>
    </row>
    <row r="330" spans="1:11" s="467" customFormat="1" ht="13.5" thickBot="1" x14ac:dyDescent="0.25">
      <c r="A330" s="460"/>
      <c r="B330" s="561" t="s">
        <v>486</v>
      </c>
      <c r="C330" s="562"/>
      <c r="D330" s="562"/>
      <c r="E330" s="562"/>
      <c r="F330" s="562"/>
      <c r="G330" s="563"/>
      <c r="H330" s="470">
        <f>+'COEF INDEC'!$D$5</f>
        <v>1.117272096</v>
      </c>
      <c r="J330" s="475"/>
      <c r="K330" s="475"/>
    </row>
    <row r="331" spans="1:11" s="467" customFormat="1" ht="13.5" thickBot="1" x14ac:dyDescent="0.25">
      <c r="A331" s="460"/>
      <c r="B331" s="461"/>
      <c r="C331" s="462"/>
      <c r="D331" s="461"/>
      <c r="E331" s="463"/>
      <c r="F331" s="464"/>
      <c r="G331" s="465"/>
      <c r="H331" s="466">
        <f>+H329*H330</f>
        <v>637.13374094517962</v>
      </c>
      <c r="J331" s="475"/>
      <c r="K331" s="475"/>
    </row>
    <row r="332" spans="1:11" ht="13.5" thickBot="1" x14ac:dyDescent="0.25">
      <c r="A332" s="93"/>
      <c r="B332" s="108"/>
      <c r="C332" s="126"/>
      <c r="D332" s="108"/>
      <c r="E332" s="107"/>
      <c r="F332" s="111" t="s">
        <v>43</v>
      </c>
      <c r="G332" s="112"/>
      <c r="H332" s="184">
        <f>+'[1]COEF. RESUMEN'!$D$19</f>
        <v>1.587</v>
      </c>
      <c r="J332" s="475"/>
      <c r="K332" s="475"/>
    </row>
    <row r="333" spans="1:11" ht="13.5" thickBot="1" x14ac:dyDescent="0.25">
      <c r="A333" s="93"/>
      <c r="B333" s="108"/>
      <c r="C333" s="106"/>
      <c r="D333" s="106"/>
      <c r="E333" s="107"/>
      <c r="F333" s="340" t="s">
        <v>7</v>
      </c>
      <c r="G333" s="341"/>
      <c r="H333" s="474">
        <f>+H332*H331</f>
        <v>1011.13124688</v>
      </c>
      <c r="I333" s="504"/>
      <c r="J333" s="475"/>
      <c r="K333" s="475"/>
    </row>
    <row r="334" spans="1:11" x14ac:dyDescent="0.2">
      <c r="A334" s="93"/>
      <c r="B334" s="108"/>
      <c r="C334" s="106"/>
      <c r="D334" s="106"/>
      <c r="E334" s="109"/>
      <c r="F334" s="338"/>
      <c r="G334" s="339"/>
      <c r="H334" s="339"/>
      <c r="I334" s="504"/>
      <c r="J334" s="475"/>
      <c r="K334" s="475"/>
    </row>
    <row r="335" spans="1:11" x14ac:dyDescent="0.2">
      <c r="A335" s="93"/>
      <c r="B335" s="108"/>
      <c r="C335" s="106"/>
      <c r="D335" s="106"/>
      <c r="E335" s="109"/>
      <c r="F335" s="338"/>
      <c r="G335" s="339"/>
      <c r="H335" s="339"/>
      <c r="I335" s="504"/>
      <c r="J335" s="475"/>
      <c r="K335" s="475"/>
    </row>
    <row r="336" spans="1:11" x14ac:dyDescent="0.2">
      <c r="A336" s="93"/>
      <c r="B336" s="108"/>
      <c r="C336" s="106"/>
      <c r="D336" s="106"/>
      <c r="E336" s="109"/>
      <c r="F336" s="338"/>
      <c r="G336" s="339"/>
      <c r="H336" s="339"/>
      <c r="I336" s="504"/>
      <c r="J336" s="475"/>
      <c r="K336" s="475"/>
    </row>
    <row r="337" spans="1:11" x14ac:dyDescent="0.2">
      <c r="A337" s="93"/>
      <c r="B337" s="108"/>
      <c r="C337" s="106"/>
      <c r="D337" s="106"/>
      <c r="E337" s="109"/>
      <c r="F337" s="338"/>
      <c r="G337" s="339"/>
      <c r="H337" s="339"/>
      <c r="I337" s="504"/>
      <c r="J337" s="475"/>
      <c r="K337" s="475"/>
    </row>
    <row r="338" spans="1:11" x14ac:dyDescent="0.2">
      <c r="A338" s="93"/>
      <c r="B338" s="108"/>
      <c r="C338" s="106"/>
      <c r="D338" s="106"/>
      <c r="E338" s="109"/>
      <c r="F338" s="338"/>
      <c r="G338" s="339"/>
      <c r="H338" s="339"/>
      <c r="I338" s="504"/>
      <c r="J338" s="475"/>
      <c r="K338" s="475"/>
    </row>
    <row r="339" spans="1:11" x14ac:dyDescent="0.2">
      <c r="A339" s="93"/>
      <c r="B339" s="108"/>
      <c r="C339" s="106"/>
      <c r="D339" s="106"/>
      <c r="E339" s="109"/>
      <c r="F339" s="338"/>
      <c r="G339" s="339"/>
      <c r="H339" s="339"/>
      <c r="I339" s="504"/>
      <c r="J339" s="475"/>
      <c r="K339" s="475"/>
    </row>
    <row r="340" spans="1:11" x14ac:dyDescent="0.2">
      <c r="A340" s="93"/>
      <c r="B340" s="108"/>
      <c r="C340" s="106"/>
      <c r="D340" s="106"/>
      <c r="E340" s="109"/>
      <c r="F340" s="338"/>
      <c r="G340" s="339"/>
      <c r="H340" s="339"/>
      <c r="I340" s="504"/>
      <c r="J340" s="475"/>
      <c r="K340" s="475"/>
    </row>
    <row r="341" spans="1:11" x14ac:dyDescent="0.2">
      <c r="A341" s="93"/>
      <c r="B341" s="108"/>
      <c r="C341" s="106"/>
      <c r="D341" s="106"/>
      <c r="E341" s="109"/>
      <c r="F341" s="338"/>
      <c r="G341" s="339"/>
      <c r="H341" s="339"/>
      <c r="I341" s="504"/>
      <c r="J341" s="475"/>
      <c r="K341" s="475"/>
    </row>
    <row r="342" spans="1:11" x14ac:dyDescent="0.2">
      <c r="A342" s="93"/>
      <c r="B342" s="108"/>
      <c r="C342" s="106"/>
      <c r="D342" s="106"/>
      <c r="E342" s="109"/>
      <c r="F342" s="338"/>
      <c r="G342" s="339"/>
      <c r="H342" s="339"/>
      <c r="I342" s="504"/>
      <c r="J342" s="475"/>
      <c r="K342" s="475"/>
    </row>
    <row r="343" spans="1:11" x14ac:dyDescent="0.2">
      <c r="A343" s="93"/>
      <c r="B343" s="108"/>
      <c r="C343" s="106"/>
      <c r="D343" s="106"/>
      <c r="E343" s="109"/>
      <c r="F343" s="338"/>
      <c r="G343" s="339"/>
      <c r="H343" s="339"/>
      <c r="J343" s="475"/>
      <c r="K343" s="475"/>
    </row>
    <row r="344" spans="1:11" ht="13.5" thickBot="1" x14ac:dyDescent="0.25">
      <c r="A344" s="93"/>
      <c r="B344" s="6" t="s">
        <v>161</v>
      </c>
      <c r="C344" s="327" t="s">
        <v>440</v>
      </c>
      <c r="D344" s="327"/>
      <c r="E344" s="327"/>
      <c r="F344" s="327"/>
      <c r="G344" s="327"/>
      <c r="H344" s="92"/>
      <c r="J344" s="475"/>
      <c r="K344" s="475"/>
    </row>
    <row r="345" spans="1:11" x14ac:dyDescent="0.2">
      <c r="A345" s="93"/>
      <c r="B345" s="97"/>
      <c r="C345" s="1" t="s">
        <v>37</v>
      </c>
      <c r="D345" s="98"/>
      <c r="E345" s="98"/>
      <c r="F345" s="99"/>
      <c r="G345" s="100"/>
      <c r="H345" s="101"/>
      <c r="J345" s="475"/>
      <c r="K345" s="475"/>
    </row>
    <row r="346" spans="1:11" x14ac:dyDescent="0.2">
      <c r="A346" s="93"/>
      <c r="B346" s="318" t="s">
        <v>392</v>
      </c>
      <c r="C346" s="102" t="s">
        <v>437</v>
      </c>
      <c r="D346" s="103" t="s">
        <v>404</v>
      </c>
      <c r="E346" s="433">
        <f>G346/F346</f>
        <v>3.5413126007996119</v>
      </c>
      <c r="F346" s="400">
        <v>421.57</v>
      </c>
      <c r="G346" s="449">
        <v>1492.9111531190924</v>
      </c>
      <c r="H346" s="95"/>
      <c r="J346" s="475"/>
      <c r="K346" s="475"/>
    </row>
    <row r="347" spans="1:11" ht="13.5" thickBot="1" x14ac:dyDescent="0.25">
      <c r="A347" s="93"/>
      <c r="B347" s="318"/>
      <c r="C347" s="102"/>
      <c r="D347" s="103"/>
      <c r="E347" s="323"/>
      <c r="F347" s="104"/>
      <c r="G347" s="105"/>
      <c r="H347" s="95"/>
      <c r="J347" s="475"/>
      <c r="K347" s="475"/>
    </row>
    <row r="348" spans="1:11" x14ac:dyDescent="0.2">
      <c r="A348" s="93"/>
      <c r="B348" s="321"/>
      <c r="C348" s="1" t="s">
        <v>25</v>
      </c>
      <c r="D348" s="98"/>
      <c r="E348" s="322"/>
      <c r="F348" s="99"/>
      <c r="G348" s="100"/>
      <c r="H348" s="95"/>
      <c r="J348" s="475"/>
      <c r="K348" s="475"/>
    </row>
    <row r="349" spans="1:11" x14ac:dyDescent="0.2">
      <c r="A349" s="93"/>
      <c r="B349" s="318" t="s">
        <v>19</v>
      </c>
      <c r="C349" s="102" t="s">
        <v>438</v>
      </c>
      <c r="D349" s="103" t="s">
        <v>386</v>
      </c>
      <c r="E349" s="323">
        <v>3</v>
      </c>
      <c r="F349" s="406">
        <f>G349/E349</f>
        <v>276.46502835538752</v>
      </c>
      <c r="G349" s="449">
        <v>829.39508506616255</v>
      </c>
      <c r="H349" s="95"/>
      <c r="J349" s="475"/>
      <c r="K349" s="475"/>
    </row>
    <row r="350" spans="1:11" ht="13.5" thickBot="1" x14ac:dyDescent="0.25">
      <c r="A350" s="93"/>
      <c r="B350" s="318"/>
      <c r="C350" s="102"/>
      <c r="D350" s="103"/>
      <c r="E350" s="323"/>
      <c r="F350" s="104"/>
      <c r="G350" s="105"/>
      <c r="H350" s="95"/>
      <c r="J350" s="475"/>
      <c r="K350" s="475"/>
    </row>
    <row r="351" spans="1:11" x14ac:dyDescent="0.2">
      <c r="A351" s="93"/>
      <c r="B351" s="321"/>
      <c r="C351" s="1" t="s">
        <v>41</v>
      </c>
      <c r="D351" s="98"/>
      <c r="E351" s="322"/>
      <c r="F351" s="99"/>
      <c r="G351" s="100"/>
      <c r="H351" s="95"/>
      <c r="J351" s="475"/>
      <c r="K351" s="475"/>
    </row>
    <row r="352" spans="1:11" x14ac:dyDescent="0.2">
      <c r="A352" s="93"/>
      <c r="B352" s="318" t="s">
        <v>172</v>
      </c>
      <c r="C352" s="102" t="s">
        <v>439</v>
      </c>
      <c r="D352" s="103" t="s">
        <v>391</v>
      </c>
      <c r="E352" s="364">
        <v>1</v>
      </c>
      <c r="F352" s="104">
        <v>995.274</v>
      </c>
      <c r="G352" s="449">
        <v>995.27410207939499</v>
      </c>
      <c r="H352" s="407"/>
      <c r="J352" s="475"/>
      <c r="K352" s="475"/>
    </row>
    <row r="353" spans="1:11" ht="13.5" thickBot="1" x14ac:dyDescent="0.25">
      <c r="A353" s="93"/>
      <c r="B353" s="319"/>
      <c r="C353" s="113"/>
      <c r="D353" s="114"/>
      <c r="E353" s="320"/>
      <c r="F353" s="183"/>
      <c r="G353" s="115"/>
      <c r="H353" s="95"/>
      <c r="J353" s="475"/>
      <c r="K353" s="475"/>
    </row>
    <row r="354" spans="1:11" ht="13.5" thickBot="1" x14ac:dyDescent="0.25">
      <c r="A354" s="93"/>
      <c r="B354" s="108"/>
      <c r="C354" s="126"/>
      <c r="D354" s="108"/>
      <c r="E354" s="107"/>
      <c r="F354" s="111" t="s">
        <v>42</v>
      </c>
      <c r="G354" s="472">
        <f>SUM(G346:G353)</f>
        <v>3317.5803402646502</v>
      </c>
      <c r="H354" s="110">
        <f>+G354</f>
        <v>3317.5803402646502</v>
      </c>
      <c r="J354" s="475"/>
      <c r="K354" s="475"/>
    </row>
    <row r="355" spans="1:11" s="467" customFormat="1" ht="13.5" thickBot="1" x14ac:dyDescent="0.25">
      <c r="A355" s="460"/>
      <c r="B355" s="561" t="s">
        <v>486</v>
      </c>
      <c r="C355" s="562"/>
      <c r="D355" s="562"/>
      <c r="E355" s="562"/>
      <c r="F355" s="562"/>
      <c r="G355" s="563"/>
      <c r="H355" s="470">
        <f>+'COEF INDEC'!$D$5</f>
        <v>1.117272096</v>
      </c>
      <c r="J355" s="475"/>
      <c r="K355" s="475"/>
    </row>
    <row r="356" spans="1:11" s="467" customFormat="1" ht="13.5" thickBot="1" x14ac:dyDescent="0.25">
      <c r="A356" s="460"/>
      <c r="B356" s="461"/>
      <c r="C356" s="462"/>
      <c r="D356" s="461"/>
      <c r="E356" s="463"/>
      <c r="F356" s="464"/>
      <c r="G356" s="465"/>
      <c r="H356" s="466">
        <f>+H354*H355</f>
        <v>3706.6399404158788</v>
      </c>
      <c r="J356" s="475"/>
      <c r="K356" s="475"/>
    </row>
    <row r="357" spans="1:11" ht="13.5" thickBot="1" x14ac:dyDescent="0.25">
      <c r="A357" s="93"/>
      <c r="B357" s="108"/>
      <c r="C357" s="126"/>
      <c r="D357" s="108"/>
      <c r="E357" s="107"/>
      <c r="F357" s="111" t="s">
        <v>43</v>
      </c>
      <c r="G357" s="112"/>
      <c r="H357" s="184">
        <f>+'[1]COEF. RESUMEN'!$D$19</f>
        <v>1.587</v>
      </c>
      <c r="J357" s="475"/>
      <c r="K357" s="475"/>
    </row>
    <row r="358" spans="1:11" ht="13.5" thickBot="1" x14ac:dyDescent="0.25">
      <c r="A358" s="93"/>
      <c r="B358" s="108"/>
      <c r="C358" s="106"/>
      <c r="D358" s="106"/>
      <c r="E358" s="107"/>
      <c r="F358" s="340" t="s">
        <v>7</v>
      </c>
      <c r="G358" s="341"/>
      <c r="H358" s="474">
        <f>+H357*H356</f>
        <v>5882.4375854399996</v>
      </c>
      <c r="I358" s="504"/>
      <c r="J358" s="475"/>
      <c r="K358" s="475"/>
    </row>
    <row r="359" spans="1:11" x14ac:dyDescent="0.2">
      <c r="A359" s="93"/>
      <c r="B359" s="108"/>
      <c r="C359" s="106"/>
      <c r="D359" s="106"/>
      <c r="E359" s="109"/>
      <c r="F359" s="338"/>
      <c r="G359" s="339"/>
      <c r="H359" s="339"/>
      <c r="J359" s="475"/>
      <c r="K359" s="475"/>
    </row>
    <row r="360" spans="1:11" x14ac:dyDescent="0.2">
      <c r="A360" s="344" t="s">
        <v>163</v>
      </c>
      <c r="B360" s="347" t="s">
        <v>164</v>
      </c>
      <c r="C360" s="347"/>
      <c r="D360" s="347"/>
      <c r="E360" s="347"/>
      <c r="F360" s="347"/>
      <c r="G360" s="347"/>
      <c r="H360" s="347"/>
      <c r="J360" s="475"/>
      <c r="K360" s="475"/>
    </row>
    <row r="361" spans="1:11" ht="13.5" thickBot="1" x14ac:dyDescent="0.25">
      <c r="A361" s="344"/>
      <c r="B361" s="556" t="s">
        <v>299</v>
      </c>
      <c r="C361" s="556"/>
      <c r="D361" s="556"/>
      <c r="E361" s="556"/>
      <c r="F361" s="556"/>
      <c r="G361" s="556"/>
      <c r="H361" s="556"/>
      <c r="J361" s="475"/>
      <c r="K361" s="475"/>
    </row>
    <row r="362" spans="1:11" x14ac:dyDescent="0.2">
      <c r="A362" s="93"/>
      <c r="B362" s="97"/>
      <c r="C362" s="1" t="s">
        <v>37</v>
      </c>
      <c r="D362" s="98"/>
      <c r="E362" s="98"/>
      <c r="F362" s="99"/>
      <c r="G362" s="100"/>
      <c r="H362" s="101"/>
      <c r="J362" s="475"/>
      <c r="K362" s="475"/>
    </row>
    <row r="363" spans="1:11" x14ac:dyDescent="0.2">
      <c r="A363" s="93"/>
      <c r="B363" s="318" t="s">
        <v>392</v>
      </c>
      <c r="C363" s="102" t="s">
        <v>408</v>
      </c>
      <c r="D363" s="103" t="s">
        <v>404</v>
      </c>
      <c r="E363" s="433">
        <f>G363/F363</f>
        <v>42.726750688590265</v>
      </c>
      <c r="F363" s="104">
        <v>359.43</v>
      </c>
      <c r="G363" s="444">
        <v>15357.276</v>
      </c>
      <c r="H363" s="95"/>
      <c r="J363" s="475"/>
      <c r="K363" s="475"/>
    </row>
    <row r="364" spans="1:11" ht="13.5" thickBot="1" x14ac:dyDescent="0.25">
      <c r="A364" s="93"/>
      <c r="B364" s="318" t="s">
        <v>412</v>
      </c>
      <c r="C364" s="102" t="s">
        <v>403</v>
      </c>
      <c r="D364" s="103" t="s">
        <v>404</v>
      </c>
      <c r="E364" s="433">
        <f>G364/F364</f>
        <v>33.515071363100688</v>
      </c>
      <c r="F364" s="362">
        <v>305.48</v>
      </c>
      <c r="G364" s="445">
        <v>10238.183999999999</v>
      </c>
      <c r="H364" s="95"/>
      <c r="J364" s="475"/>
      <c r="K364" s="475"/>
    </row>
    <row r="365" spans="1:11" x14ac:dyDescent="0.2">
      <c r="A365" s="93"/>
      <c r="B365" s="321"/>
      <c r="C365" s="1" t="s">
        <v>25</v>
      </c>
      <c r="D365" s="98"/>
      <c r="E365" s="322"/>
      <c r="F365" s="99"/>
      <c r="G365" s="100"/>
      <c r="H365" s="95"/>
      <c r="J365" s="475"/>
      <c r="K365" s="475"/>
    </row>
    <row r="366" spans="1:11" x14ac:dyDescent="0.2">
      <c r="A366" s="93"/>
      <c r="B366" s="318" t="s">
        <v>392</v>
      </c>
      <c r="C366" s="102" t="s">
        <v>409</v>
      </c>
      <c r="D366" s="103" t="s">
        <v>406</v>
      </c>
      <c r="E366" s="323">
        <v>0.5</v>
      </c>
      <c r="F366" s="400">
        <f>G367*0.8</f>
        <v>10238.184000000001</v>
      </c>
      <c r="G366" s="505"/>
      <c r="H366" s="448"/>
      <c r="J366" s="475"/>
      <c r="K366" s="475"/>
    </row>
    <row r="367" spans="1:11" ht="13.5" thickBot="1" x14ac:dyDescent="0.25">
      <c r="A367" s="93"/>
      <c r="B367" s="318" t="s">
        <v>412</v>
      </c>
      <c r="C367" s="102" t="s">
        <v>441</v>
      </c>
      <c r="D367" s="103" t="s">
        <v>442</v>
      </c>
      <c r="E367" s="323">
        <v>0.5</v>
      </c>
      <c r="F367" s="400">
        <f>G367*0.2</f>
        <v>2559.5460000000003</v>
      </c>
      <c r="G367" s="445">
        <v>12797.73</v>
      </c>
      <c r="H367" s="95"/>
      <c r="J367" s="475"/>
      <c r="K367" s="475"/>
    </row>
    <row r="368" spans="1:11" x14ac:dyDescent="0.2">
      <c r="A368" s="93"/>
      <c r="B368" s="321"/>
      <c r="C368" s="1" t="s">
        <v>41</v>
      </c>
      <c r="D368" s="98"/>
      <c r="E368" s="322"/>
      <c r="F368" s="99"/>
      <c r="G368" s="100"/>
      <c r="H368" s="95"/>
      <c r="J368" s="475"/>
      <c r="K368" s="475"/>
    </row>
    <row r="369" spans="1:11" x14ac:dyDescent="0.2">
      <c r="A369" s="93"/>
      <c r="B369" s="318" t="s">
        <v>392</v>
      </c>
      <c r="C369" s="102" t="s">
        <v>426</v>
      </c>
      <c r="D369" s="103" t="s">
        <v>391</v>
      </c>
      <c r="E369" s="364">
        <v>1</v>
      </c>
      <c r="F369" s="400">
        <v>4265.91</v>
      </c>
      <c r="G369" s="444">
        <v>4265.9105229993702</v>
      </c>
      <c r="H369" s="95"/>
      <c r="J369" s="475"/>
      <c r="K369" s="475"/>
    </row>
    <row r="370" spans="1:11" ht="13.5" thickBot="1" x14ac:dyDescent="0.25">
      <c r="A370" s="93"/>
      <c r="B370" s="319"/>
      <c r="C370" s="113"/>
      <c r="D370" s="114"/>
      <c r="E370" s="320"/>
      <c r="F370" s="183"/>
      <c r="G370" s="115"/>
      <c r="H370" s="95"/>
      <c r="J370" s="475"/>
      <c r="K370" s="475"/>
    </row>
    <row r="371" spans="1:11" ht="13.5" thickBot="1" x14ac:dyDescent="0.25">
      <c r="A371" s="93"/>
      <c r="B371" s="108"/>
      <c r="C371" s="126"/>
      <c r="D371" s="108"/>
      <c r="E371" s="107"/>
      <c r="F371" s="111" t="s">
        <v>42</v>
      </c>
      <c r="G371" s="472">
        <f>SUM(G363:G370)</f>
        <v>42659.100522999375</v>
      </c>
      <c r="H371" s="110">
        <f>+G371</f>
        <v>42659.100522999375</v>
      </c>
      <c r="J371" s="475"/>
      <c r="K371" s="475"/>
    </row>
    <row r="372" spans="1:11" s="467" customFormat="1" ht="13.5" thickBot="1" x14ac:dyDescent="0.25">
      <c r="A372" s="460"/>
      <c r="B372" s="561" t="s">
        <v>486</v>
      </c>
      <c r="C372" s="562"/>
      <c r="D372" s="562"/>
      <c r="E372" s="562"/>
      <c r="F372" s="562"/>
      <c r="G372" s="563"/>
      <c r="H372" s="470">
        <f>+'COEF INDEC'!$D$5</f>
        <v>1.117272096</v>
      </c>
      <c r="J372" s="475"/>
      <c r="K372" s="475"/>
    </row>
    <row r="373" spans="1:11" s="467" customFormat="1" ht="13.5" thickBot="1" x14ac:dyDescent="0.25">
      <c r="A373" s="460"/>
      <c r="B373" s="461"/>
      <c r="C373" s="462"/>
      <c r="D373" s="461"/>
      <c r="E373" s="463"/>
      <c r="F373" s="464"/>
      <c r="G373" s="465"/>
      <c r="H373" s="466">
        <f>+H371*H372</f>
        <v>47661.822654806208</v>
      </c>
      <c r="J373" s="475"/>
      <c r="K373" s="475"/>
    </row>
    <row r="374" spans="1:11" ht="13.5" thickBot="1" x14ac:dyDescent="0.25">
      <c r="A374" s="93"/>
      <c r="B374" s="108"/>
      <c r="C374" s="126"/>
      <c r="D374" s="108"/>
      <c r="E374" s="107"/>
      <c r="F374" s="111" t="s">
        <v>43</v>
      </c>
      <c r="G374" s="112"/>
      <c r="H374" s="184">
        <f>+'[1]COEF. RESUMEN'!$D$19</f>
        <v>1.587</v>
      </c>
      <c r="J374" s="475"/>
      <c r="K374" s="475"/>
    </row>
    <row r="375" spans="1:11" ht="13.5" thickBot="1" x14ac:dyDescent="0.25">
      <c r="A375" s="93"/>
      <c r="B375" s="108"/>
      <c r="C375" s="106"/>
      <c r="D375" s="106"/>
      <c r="E375" s="107"/>
      <c r="F375" s="340" t="s">
        <v>7</v>
      </c>
      <c r="G375" s="341"/>
      <c r="H375" s="474">
        <f>+H374*H373</f>
        <v>75639.312553177457</v>
      </c>
      <c r="I375" s="504"/>
      <c r="J375" s="475"/>
      <c r="K375" s="475"/>
    </row>
    <row r="376" spans="1:11" x14ac:dyDescent="0.2">
      <c r="A376" s="93"/>
      <c r="B376" s="108"/>
      <c r="C376" s="106"/>
      <c r="D376" s="106"/>
      <c r="E376" s="109"/>
      <c r="F376" s="338"/>
      <c r="G376" s="339"/>
      <c r="H376" s="339"/>
      <c r="J376" s="475"/>
      <c r="K376" s="475"/>
    </row>
    <row r="377" spans="1:11" ht="13.5" thickBot="1" x14ac:dyDescent="0.25">
      <c r="A377" s="344"/>
      <c r="B377" s="556" t="s">
        <v>447</v>
      </c>
      <c r="C377" s="556"/>
      <c r="D377" s="556"/>
      <c r="E377" s="556"/>
      <c r="F377" s="556"/>
      <c r="G377" s="556"/>
      <c r="H377" s="556"/>
      <c r="J377" s="475"/>
      <c r="K377" s="475"/>
    </row>
    <row r="378" spans="1:11" x14ac:dyDescent="0.2">
      <c r="A378" s="93"/>
      <c r="B378" s="97"/>
      <c r="C378" s="1" t="s">
        <v>37</v>
      </c>
      <c r="D378" s="98"/>
      <c r="E378" s="98"/>
      <c r="F378" s="99"/>
      <c r="G378" s="100"/>
      <c r="H378" s="101"/>
      <c r="J378" s="475"/>
      <c r="K378" s="475"/>
    </row>
    <row r="379" spans="1:11" x14ac:dyDescent="0.2">
      <c r="A379" s="93"/>
      <c r="B379" s="318" t="s">
        <v>392</v>
      </c>
      <c r="C379" s="102" t="s">
        <v>408</v>
      </c>
      <c r="D379" s="103" t="s">
        <v>404</v>
      </c>
      <c r="E379" s="433">
        <f>G379/F379</f>
        <v>4.733394541357149</v>
      </c>
      <c r="F379" s="104">
        <v>359.43</v>
      </c>
      <c r="G379" s="444">
        <v>1701.3240000000001</v>
      </c>
      <c r="H379" s="95"/>
      <c r="J379" s="475"/>
      <c r="K379" s="475"/>
    </row>
    <row r="380" spans="1:11" ht="13.5" thickBot="1" x14ac:dyDescent="0.25">
      <c r="A380" s="93"/>
      <c r="B380" s="318" t="s">
        <v>412</v>
      </c>
      <c r="C380" s="102" t="s">
        <v>403</v>
      </c>
      <c r="D380" s="103" t="s">
        <v>404</v>
      </c>
      <c r="E380" s="433">
        <f>G380/F380</f>
        <v>3.7128977347125831</v>
      </c>
      <c r="F380" s="362">
        <v>305.48</v>
      </c>
      <c r="G380" s="445">
        <v>1134.2159999999999</v>
      </c>
      <c r="H380" s="95"/>
      <c r="J380" s="475"/>
      <c r="K380" s="475"/>
    </row>
    <row r="381" spans="1:11" x14ac:dyDescent="0.2">
      <c r="A381" s="93"/>
      <c r="B381" s="321"/>
      <c r="C381" s="1" t="s">
        <v>25</v>
      </c>
      <c r="D381" s="98"/>
      <c r="E381" s="322"/>
      <c r="F381" s="99"/>
      <c r="G381" s="350"/>
      <c r="H381" s="95"/>
      <c r="J381" s="475"/>
      <c r="K381" s="475"/>
    </row>
    <row r="382" spans="1:11" x14ac:dyDescent="0.2">
      <c r="A382" s="93"/>
      <c r="B382" s="318" t="s">
        <v>19</v>
      </c>
      <c r="C382" s="102" t="s">
        <v>443</v>
      </c>
      <c r="D382" s="103" t="s">
        <v>391</v>
      </c>
      <c r="E382" s="364">
        <v>1</v>
      </c>
      <c r="F382" s="400">
        <f>G383*0.2</f>
        <v>453.68599999999998</v>
      </c>
      <c r="G382" s="381"/>
      <c r="H382" s="448"/>
      <c r="J382" s="475"/>
      <c r="K382" s="475"/>
    </row>
    <row r="383" spans="1:11" ht="13.5" thickBot="1" x14ac:dyDescent="0.25">
      <c r="A383" s="93"/>
      <c r="B383" s="318" t="s">
        <v>20</v>
      </c>
      <c r="C383" s="102" t="s">
        <v>444</v>
      </c>
      <c r="D383" s="103" t="s">
        <v>391</v>
      </c>
      <c r="E383" s="364">
        <v>1</v>
      </c>
      <c r="F383" s="400">
        <f>G383*0.8</f>
        <v>1814.7439999999999</v>
      </c>
      <c r="G383" s="450">
        <v>2268.4299999999998</v>
      </c>
      <c r="H383" s="95"/>
      <c r="J383" s="475"/>
      <c r="K383" s="475"/>
    </row>
    <row r="384" spans="1:11" x14ac:dyDescent="0.2">
      <c r="A384" s="93"/>
      <c r="B384" s="321"/>
      <c r="C384" s="1" t="s">
        <v>41</v>
      </c>
      <c r="D384" s="98"/>
      <c r="E384" s="322"/>
      <c r="F384" s="99"/>
      <c r="G384" s="350"/>
      <c r="H384" s="95"/>
      <c r="J384" s="475"/>
      <c r="K384" s="475"/>
    </row>
    <row r="385" spans="1:11" x14ac:dyDescent="0.2">
      <c r="A385" s="93"/>
      <c r="B385" s="318" t="s">
        <v>172</v>
      </c>
      <c r="C385" s="102" t="s">
        <v>431</v>
      </c>
      <c r="D385" s="103" t="s">
        <v>391</v>
      </c>
      <c r="E385" s="364">
        <v>1</v>
      </c>
      <c r="F385" s="400">
        <v>567.10799999999995</v>
      </c>
      <c r="G385" s="444">
        <v>567.10775047258983</v>
      </c>
      <c r="H385" s="95"/>
      <c r="J385" s="475"/>
      <c r="K385" s="475"/>
    </row>
    <row r="386" spans="1:11" ht="13.5" thickBot="1" x14ac:dyDescent="0.25">
      <c r="A386" s="93"/>
      <c r="B386" s="319"/>
      <c r="C386" s="113"/>
      <c r="D386" s="114"/>
      <c r="E386" s="320"/>
      <c r="F386" s="183"/>
      <c r="G386" s="115"/>
      <c r="H386" s="95"/>
      <c r="J386" s="475"/>
      <c r="K386" s="475"/>
    </row>
    <row r="387" spans="1:11" ht="13.5" thickBot="1" x14ac:dyDescent="0.25">
      <c r="A387" s="93"/>
      <c r="B387" s="108"/>
      <c r="C387" s="126"/>
      <c r="D387" s="108"/>
      <c r="E387" s="107"/>
      <c r="F387" s="111" t="s">
        <v>42</v>
      </c>
      <c r="G387" s="472">
        <f>SUM(G379:G386)</f>
        <v>5671.0777504725893</v>
      </c>
      <c r="H387" s="110">
        <f>+G387</f>
        <v>5671.0777504725893</v>
      </c>
      <c r="J387" s="475"/>
      <c r="K387" s="475"/>
    </row>
    <row r="388" spans="1:11" s="467" customFormat="1" ht="13.5" thickBot="1" x14ac:dyDescent="0.25">
      <c r="A388" s="460"/>
      <c r="B388" s="561" t="s">
        <v>486</v>
      </c>
      <c r="C388" s="562"/>
      <c r="D388" s="562"/>
      <c r="E388" s="562"/>
      <c r="F388" s="562"/>
      <c r="G388" s="563"/>
      <c r="H388" s="470">
        <f>+'COEF INDEC'!$D$5</f>
        <v>1.117272096</v>
      </c>
      <c r="J388" s="475"/>
      <c r="K388" s="475"/>
    </row>
    <row r="389" spans="1:11" s="467" customFormat="1" ht="13.5" thickBot="1" x14ac:dyDescent="0.25">
      <c r="A389" s="460"/>
      <c r="B389" s="461"/>
      <c r="C389" s="462"/>
      <c r="D389" s="461"/>
      <c r="E389" s="463"/>
      <c r="F389" s="464"/>
      <c r="G389" s="465"/>
      <c r="H389" s="466">
        <f>+H387*H388</f>
        <v>6336.1369248494748</v>
      </c>
      <c r="J389" s="475"/>
      <c r="K389" s="475"/>
    </row>
    <row r="390" spans="1:11" ht="13.5" thickBot="1" x14ac:dyDescent="0.25">
      <c r="A390" s="93"/>
      <c r="B390" s="108"/>
      <c r="C390" s="126"/>
      <c r="D390" s="108"/>
      <c r="E390" s="107"/>
      <c r="F390" s="111" t="s">
        <v>43</v>
      </c>
      <c r="G390" s="112"/>
      <c r="H390" s="184">
        <f>+'[1]COEF. RESUMEN'!$D$19</f>
        <v>1.587</v>
      </c>
      <c r="J390" s="475"/>
      <c r="K390" s="475"/>
    </row>
    <row r="391" spans="1:11" ht="13.5" thickBot="1" x14ac:dyDescent="0.25">
      <c r="A391" s="93"/>
      <c r="B391" s="108"/>
      <c r="C391" s="106"/>
      <c r="D391" s="106"/>
      <c r="E391" s="107"/>
      <c r="F391" s="340" t="s">
        <v>7</v>
      </c>
      <c r="G391" s="341"/>
      <c r="H391" s="474">
        <f>+H390*H389</f>
        <v>10055.449299736116</v>
      </c>
      <c r="I391" s="504"/>
      <c r="J391" s="475"/>
      <c r="K391" s="475"/>
    </row>
    <row r="392" spans="1:11" x14ac:dyDescent="0.2">
      <c r="A392" s="93"/>
      <c r="B392" s="108"/>
      <c r="C392" s="106"/>
      <c r="D392" s="106"/>
      <c r="E392" s="109"/>
      <c r="F392" s="325"/>
      <c r="G392" s="326"/>
      <c r="H392" s="326"/>
      <c r="I392" s="504"/>
      <c r="J392" s="475"/>
      <c r="K392" s="475"/>
    </row>
    <row r="393" spans="1:11" x14ac:dyDescent="0.2">
      <c r="A393" s="93"/>
      <c r="B393" s="108"/>
      <c r="C393" s="106"/>
      <c r="D393" s="106"/>
      <c r="E393" s="109"/>
      <c r="F393" s="338"/>
      <c r="G393" s="339"/>
      <c r="H393" s="339"/>
      <c r="I393" s="504"/>
      <c r="J393" s="475"/>
      <c r="K393" s="475"/>
    </row>
    <row r="394" spans="1:11" x14ac:dyDescent="0.2">
      <c r="A394" s="93"/>
      <c r="B394" s="108"/>
      <c r="C394" s="106"/>
      <c r="D394" s="106"/>
      <c r="E394" s="109"/>
      <c r="F394" s="338"/>
      <c r="G394" s="339"/>
      <c r="H394" s="339"/>
      <c r="I394" s="504"/>
      <c r="J394" s="475"/>
      <c r="K394" s="475"/>
    </row>
    <row r="395" spans="1:11" x14ac:dyDescent="0.2">
      <c r="A395" s="93"/>
      <c r="B395" s="108"/>
      <c r="C395" s="106"/>
      <c r="D395" s="106"/>
      <c r="E395" s="109"/>
      <c r="F395" s="338"/>
      <c r="G395" s="339"/>
      <c r="H395" s="339"/>
      <c r="I395" s="504"/>
      <c r="J395" s="475"/>
      <c r="K395" s="475"/>
    </row>
    <row r="396" spans="1:11" x14ac:dyDescent="0.2">
      <c r="A396" s="93"/>
      <c r="B396" s="108"/>
      <c r="C396" s="106"/>
      <c r="D396" s="106"/>
      <c r="E396" s="109"/>
      <c r="F396" s="338"/>
      <c r="G396" s="339"/>
      <c r="H396" s="339"/>
      <c r="I396" s="504"/>
      <c r="J396" s="475"/>
      <c r="K396" s="475"/>
    </row>
    <row r="397" spans="1:11" x14ac:dyDescent="0.2">
      <c r="A397" s="93"/>
      <c r="B397" s="108"/>
      <c r="C397" s="106"/>
      <c r="D397" s="106"/>
      <c r="E397" s="109"/>
      <c r="F397" s="338"/>
      <c r="G397" s="339"/>
      <c r="H397" s="339"/>
      <c r="I397" s="504"/>
      <c r="J397" s="475"/>
      <c r="K397" s="475"/>
    </row>
    <row r="398" spans="1:11" x14ac:dyDescent="0.2">
      <c r="A398" s="93"/>
      <c r="B398" s="108"/>
      <c r="C398" s="106"/>
      <c r="D398" s="106"/>
      <c r="E398" s="109"/>
      <c r="F398" s="338"/>
      <c r="G398" s="339"/>
      <c r="H398" s="339"/>
      <c r="I398" s="504"/>
      <c r="J398" s="475"/>
      <c r="K398" s="475"/>
    </row>
    <row r="399" spans="1:11" x14ac:dyDescent="0.2">
      <c r="A399" s="93"/>
      <c r="B399" s="108"/>
      <c r="C399" s="106"/>
      <c r="D399" s="106"/>
      <c r="E399" s="109"/>
      <c r="F399" s="338"/>
      <c r="G399" s="339"/>
      <c r="H399" s="339"/>
      <c r="J399" s="475"/>
      <c r="K399" s="475"/>
    </row>
    <row r="400" spans="1:11" ht="13.5" thickBot="1" x14ac:dyDescent="0.25">
      <c r="A400" s="344"/>
      <c r="B400" s="556" t="s">
        <v>300</v>
      </c>
      <c r="C400" s="556"/>
      <c r="D400" s="556"/>
      <c r="E400" s="556"/>
      <c r="F400" s="556"/>
      <c r="G400" s="556"/>
      <c r="H400" s="556"/>
      <c r="J400" s="475"/>
      <c r="K400" s="475"/>
    </row>
    <row r="401" spans="1:11" x14ac:dyDescent="0.2">
      <c r="A401" s="93"/>
      <c r="B401" s="97"/>
      <c r="C401" s="1" t="s">
        <v>37</v>
      </c>
      <c r="D401" s="98"/>
      <c r="E401" s="98"/>
      <c r="F401" s="99"/>
      <c r="G401" s="100"/>
      <c r="H401" s="101"/>
      <c r="J401" s="475"/>
      <c r="K401" s="475"/>
    </row>
    <row r="402" spans="1:11" x14ac:dyDescent="0.2">
      <c r="A402" s="93"/>
      <c r="B402" s="318" t="s">
        <v>392</v>
      </c>
      <c r="C402" s="102" t="s">
        <v>408</v>
      </c>
      <c r="D402" s="103" t="s">
        <v>404</v>
      </c>
      <c r="E402" s="433">
        <f>G402/F402</f>
        <v>4.7324931140973208</v>
      </c>
      <c r="F402" s="104">
        <v>359.43</v>
      </c>
      <c r="G402" s="444">
        <v>1701</v>
      </c>
      <c r="H402" s="95"/>
      <c r="J402" s="475"/>
      <c r="K402" s="475"/>
    </row>
    <row r="403" spans="1:11" ht="13.5" thickBot="1" x14ac:dyDescent="0.25">
      <c r="A403" s="93"/>
      <c r="B403" s="318" t="s">
        <v>412</v>
      </c>
      <c r="C403" s="102" t="s">
        <v>403</v>
      </c>
      <c r="D403" s="103" t="s">
        <v>404</v>
      </c>
      <c r="E403" s="433">
        <f>G403/F403</f>
        <v>3.7121906507791014</v>
      </c>
      <c r="F403" s="362">
        <v>305.48</v>
      </c>
      <c r="G403" s="445">
        <v>1134</v>
      </c>
      <c r="H403" s="95"/>
      <c r="J403" s="475"/>
      <c r="K403" s="475"/>
    </row>
    <row r="404" spans="1:11" x14ac:dyDescent="0.2">
      <c r="A404" s="93"/>
      <c r="B404" s="321"/>
      <c r="C404" s="1" t="s">
        <v>25</v>
      </c>
      <c r="D404" s="98"/>
      <c r="E404" s="322"/>
      <c r="F404" s="99"/>
      <c r="G404" s="350"/>
      <c r="H404" s="95"/>
      <c r="J404" s="475"/>
      <c r="K404" s="475"/>
    </row>
    <row r="405" spans="1:11" x14ac:dyDescent="0.2">
      <c r="A405" s="93"/>
      <c r="B405" s="318" t="s">
        <v>19</v>
      </c>
      <c r="C405" s="102" t="s">
        <v>414</v>
      </c>
      <c r="D405" s="103" t="s">
        <v>386</v>
      </c>
      <c r="E405" s="364">
        <v>5</v>
      </c>
      <c r="F405" s="400">
        <f>G405/E405</f>
        <v>453.68620037807204</v>
      </c>
      <c r="G405" s="444">
        <v>2268.4310018903602</v>
      </c>
      <c r="H405" s="95"/>
      <c r="J405" s="475"/>
      <c r="K405" s="475"/>
    </row>
    <row r="406" spans="1:11" ht="13.5" thickBot="1" x14ac:dyDescent="0.25">
      <c r="A406" s="93"/>
      <c r="B406" s="318"/>
      <c r="C406" s="102"/>
      <c r="D406" s="103"/>
      <c r="E406" s="323"/>
      <c r="F406" s="349"/>
      <c r="G406" s="115"/>
      <c r="H406" s="95"/>
      <c r="J406" s="475"/>
      <c r="K406" s="475"/>
    </row>
    <row r="407" spans="1:11" x14ac:dyDescent="0.2">
      <c r="A407" s="93"/>
      <c r="B407" s="321"/>
      <c r="C407" s="1" t="s">
        <v>41</v>
      </c>
      <c r="D407" s="98"/>
      <c r="E407" s="322"/>
      <c r="F407" s="99"/>
      <c r="G407" s="350"/>
      <c r="H407" s="95"/>
      <c r="J407" s="475"/>
      <c r="K407" s="475"/>
    </row>
    <row r="408" spans="1:11" x14ac:dyDescent="0.2">
      <c r="A408" s="93"/>
      <c r="B408" s="318" t="s">
        <v>172</v>
      </c>
      <c r="C408" s="102" t="s">
        <v>419</v>
      </c>
      <c r="D408" s="103" t="s">
        <v>391</v>
      </c>
      <c r="E408" s="323">
        <v>1</v>
      </c>
      <c r="F408" s="400">
        <v>567.10799999999995</v>
      </c>
      <c r="G408" s="444">
        <v>567.10775047259006</v>
      </c>
      <c r="H408" s="95"/>
      <c r="J408" s="475"/>
      <c r="K408" s="475"/>
    </row>
    <row r="409" spans="1:11" ht="13.5" thickBot="1" x14ac:dyDescent="0.25">
      <c r="A409" s="93"/>
      <c r="B409" s="319"/>
      <c r="C409" s="113"/>
      <c r="D409" s="114"/>
      <c r="E409" s="320"/>
      <c r="F409" s="183"/>
      <c r="G409" s="115"/>
      <c r="H409" s="95"/>
      <c r="J409" s="475"/>
      <c r="K409" s="475"/>
    </row>
    <row r="410" spans="1:11" ht="13.5" thickBot="1" x14ac:dyDescent="0.25">
      <c r="A410" s="93"/>
      <c r="B410" s="108"/>
      <c r="C410" s="126"/>
      <c r="D410" s="108"/>
      <c r="E410" s="107"/>
      <c r="F410" s="111" t="s">
        <v>42</v>
      </c>
      <c r="G410" s="508">
        <v>5671.0775047258976</v>
      </c>
      <c r="H410" s="110">
        <f>+G410</f>
        <v>5671.0775047258976</v>
      </c>
      <c r="J410" s="475"/>
      <c r="K410" s="475"/>
    </row>
    <row r="411" spans="1:11" s="467" customFormat="1" ht="13.5" thickBot="1" x14ac:dyDescent="0.25">
      <c r="A411" s="460"/>
      <c r="B411" s="561" t="s">
        <v>486</v>
      </c>
      <c r="C411" s="562"/>
      <c r="D411" s="562"/>
      <c r="E411" s="562"/>
      <c r="F411" s="562"/>
      <c r="G411" s="563"/>
      <c r="H411" s="470">
        <f>+'COEF INDEC'!$D$5</f>
        <v>1.117272096</v>
      </c>
      <c r="J411" s="475"/>
      <c r="K411" s="475"/>
    </row>
    <row r="412" spans="1:11" s="467" customFormat="1" ht="13.5" thickBot="1" x14ac:dyDescent="0.25">
      <c r="A412" s="460"/>
      <c r="B412" s="461"/>
      <c r="C412" s="462"/>
      <c r="D412" s="461"/>
      <c r="E412" s="463"/>
      <c r="F412" s="464"/>
      <c r="G412" s="465"/>
      <c r="H412" s="466">
        <f>+H410*H411</f>
        <v>6336.1366502835535</v>
      </c>
      <c r="J412" s="475"/>
      <c r="K412" s="475"/>
    </row>
    <row r="413" spans="1:11" ht="13.5" thickBot="1" x14ac:dyDescent="0.25">
      <c r="A413" s="93"/>
      <c r="B413" s="108"/>
      <c r="C413" s="126"/>
      <c r="D413" s="108"/>
      <c r="E413" s="107"/>
      <c r="F413" s="111" t="s">
        <v>43</v>
      </c>
      <c r="G413" s="112"/>
      <c r="H413" s="184">
        <f>+'[1]COEF. RESUMEN'!$D$19</f>
        <v>1.587</v>
      </c>
      <c r="J413" s="475"/>
      <c r="K413" s="475"/>
    </row>
    <row r="414" spans="1:11" ht="13.5" thickBot="1" x14ac:dyDescent="0.25">
      <c r="A414" s="93"/>
      <c r="B414" s="108"/>
      <c r="C414" s="106"/>
      <c r="D414" s="106"/>
      <c r="E414" s="107"/>
      <c r="F414" s="340" t="s">
        <v>7</v>
      </c>
      <c r="G414" s="341"/>
      <c r="H414" s="474">
        <f>+H413*H412</f>
        <v>10055.448864</v>
      </c>
      <c r="I414" s="504"/>
      <c r="J414" s="475"/>
      <c r="K414" s="475"/>
    </row>
    <row r="415" spans="1:11" x14ac:dyDescent="0.2">
      <c r="A415" s="93"/>
      <c r="B415" s="108"/>
      <c r="C415" s="106"/>
      <c r="D415" s="106"/>
      <c r="E415" s="109"/>
      <c r="F415" s="338"/>
      <c r="G415" s="339"/>
      <c r="H415" s="339"/>
      <c r="J415" s="475"/>
      <c r="K415" s="475"/>
    </row>
    <row r="416" spans="1:11" ht="13.5" thickBot="1" x14ac:dyDescent="0.25">
      <c r="A416" s="93"/>
      <c r="B416" s="108"/>
      <c r="C416" s="106"/>
      <c r="D416" s="106"/>
      <c r="E416" s="109"/>
      <c r="F416" s="338"/>
      <c r="G416" s="339"/>
      <c r="H416" s="339"/>
      <c r="J416" s="475"/>
      <c r="K416" s="475"/>
    </row>
    <row r="417" spans="1:11" ht="13.5" thickBot="1" x14ac:dyDescent="0.25">
      <c r="A417" s="328">
        <v>3</v>
      </c>
      <c r="B417" s="329"/>
      <c r="C417" s="330" t="s">
        <v>102</v>
      </c>
      <c r="D417" s="331"/>
      <c r="E417" s="331"/>
      <c r="F417" s="332"/>
      <c r="G417" s="332"/>
      <c r="H417" s="333"/>
      <c r="J417" s="475"/>
      <c r="K417" s="475"/>
    </row>
    <row r="418" spans="1:11" ht="13.5" thickBot="1" x14ac:dyDescent="0.25">
      <c r="A418" s="93"/>
      <c r="B418" s="6" t="s">
        <v>302</v>
      </c>
      <c r="C418" s="327" t="s">
        <v>301</v>
      </c>
      <c r="D418" s="327"/>
      <c r="E418" s="327"/>
      <c r="F418" s="327"/>
      <c r="G418" s="327"/>
      <c r="H418" s="92"/>
      <c r="J418" s="475"/>
      <c r="K418" s="475"/>
    </row>
    <row r="419" spans="1:11" x14ac:dyDescent="0.2">
      <c r="A419" s="93"/>
      <c r="B419" s="97"/>
      <c r="C419" s="1" t="s">
        <v>37</v>
      </c>
      <c r="D419" s="98"/>
      <c r="E419" s="98"/>
      <c r="F419" s="99"/>
      <c r="G419" s="100"/>
      <c r="H419" s="101"/>
      <c r="J419" s="475"/>
      <c r="K419" s="475"/>
    </row>
    <row r="420" spans="1:11" x14ac:dyDescent="0.2">
      <c r="A420" s="93"/>
      <c r="B420" s="318" t="s">
        <v>392</v>
      </c>
      <c r="C420" s="365" t="s">
        <v>403</v>
      </c>
      <c r="D420" s="103" t="s">
        <v>404</v>
      </c>
      <c r="E420" s="433">
        <f>G420/F420</f>
        <v>3.3498573711589983</v>
      </c>
      <c r="F420" s="400">
        <v>305.48</v>
      </c>
      <c r="G420" s="444">
        <v>1023.3144297416509</v>
      </c>
      <c r="H420" s="95"/>
      <c r="J420" s="475"/>
      <c r="K420" s="475"/>
    </row>
    <row r="421" spans="1:11" ht="13.5" thickBot="1" x14ac:dyDescent="0.25">
      <c r="A421" s="93"/>
      <c r="B421" s="318"/>
      <c r="C421" s="102"/>
      <c r="D421" s="103"/>
      <c r="E421" s="433"/>
      <c r="F421" s="104"/>
      <c r="G421" s="105"/>
      <c r="H421" s="95"/>
      <c r="J421" s="475"/>
      <c r="K421" s="475"/>
    </row>
    <row r="422" spans="1:11" x14ac:dyDescent="0.2">
      <c r="A422" s="93"/>
      <c r="B422" s="321"/>
      <c r="C422" s="1" t="s">
        <v>25</v>
      </c>
      <c r="D422" s="98"/>
      <c r="E422" s="322"/>
      <c r="F422" s="99"/>
      <c r="G422" s="100"/>
      <c r="H422" s="95"/>
      <c r="J422" s="475"/>
      <c r="K422" s="475"/>
    </row>
    <row r="423" spans="1:11" x14ac:dyDescent="0.2">
      <c r="A423" s="93"/>
      <c r="B423" s="318">
        <v>2</v>
      </c>
      <c r="C423" s="365"/>
      <c r="D423" s="366"/>
      <c r="E423" s="366"/>
      <c r="F423" s="104"/>
      <c r="G423" s="105"/>
      <c r="H423" s="95"/>
      <c r="J423" s="475"/>
      <c r="K423" s="475"/>
    </row>
    <row r="424" spans="1:11" ht="13.5" thickBot="1" x14ac:dyDescent="0.25">
      <c r="A424" s="93"/>
      <c r="B424" s="318"/>
      <c r="C424" s="102"/>
      <c r="D424" s="103"/>
      <c r="E424" s="323"/>
      <c r="F424" s="104"/>
      <c r="G424" s="105"/>
      <c r="H424" s="95"/>
      <c r="J424" s="475"/>
      <c r="K424" s="475"/>
    </row>
    <row r="425" spans="1:11" x14ac:dyDescent="0.2">
      <c r="A425" s="93"/>
      <c r="B425" s="321"/>
      <c r="C425" s="1" t="s">
        <v>41</v>
      </c>
      <c r="D425" s="98"/>
      <c r="E425" s="322"/>
      <c r="F425" s="99"/>
      <c r="G425" s="100"/>
      <c r="H425" s="95"/>
      <c r="J425" s="475"/>
      <c r="K425" s="475"/>
    </row>
    <row r="426" spans="1:11" x14ac:dyDescent="0.2">
      <c r="A426" s="93"/>
      <c r="B426" s="318" t="s">
        <v>172</v>
      </c>
      <c r="C426" s="365" t="s">
        <v>431</v>
      </c>
      <c r="D426" s="103" t="s">
        <v>391</v>
      </c>
      <c r="E426" s="366">
        <v>1</v>
      </c>
      <c r="F426" s="400">
        <v>255.83</v>
      </c>
      <c r="G426" s="444">
        <v>255.82860743541275</v>
      </c>
      <c r="H426" s="95"/>
      <c r="J426" s="475"/>
      <c r="K426" s="475"/>
    </row>
    <row r="427" spans="1:11" ht="13.5" thickBot="1" x14ac:dyDescent="0.25">
      <c r="A427" s="93"/>
      <c r="B427" s="319"/>
      <c r="C427" s="113"/>
      <c r="D427" s="114"/>
      <c r="E427" s="320"/>
      <c r="F427" s="183"/>
      <c r="G427" s="115"/>
      <c r="H427" s="95"/>
      <c r="J427" s="475"/>
      <c r="K427" s="475"/>
    </row>
    <row r="428" spans="1:11" ht="13.5" thickBot="1" x14ac:dyDescent="0.25">
      <c r="A428" s="93"/>
      <c r="B428" s="108"/>
      <c r="C428" s="126"/>
      <c r="D428" s="108"/>
      <c r="E428" s="107"/>
      <c r="F428" s="111" t="s">
        <v>42</v>
      </c>
      <c r="G428" s="472">
        <f>SUM(G420:G427)</f>
        <v>1279.1430371770637</v>
      </c>
      <c r="H428" s="110">
        <f>+G428</f>
        <v>1279.1430371770637</v>
      </c>
      <c r="J428" s="475"/>
      <c r="K428" s="475"/>
    </row>
    <row r="429" spans="1:11" s="467" customFormat="1" ht="13.5" thickBot="1" x14ac:dyDescent="0.25">
      <c r="A429" s="460"/>
      <c r="B429" s="561" t="s">
        <v>486</v>
      </c>
      <c r="C429" s="562"/>
      <c r="D429" s="562"/>
      <c r="E429" s="562"/>
      <c r="F429" s="562"/>
      <c r="G429" s="563"/>
      <c r="H429" s="470">
        <f>+'COEF INDEC'!$D$5</f>
        <v>1.117272096</v>
      </c>
      <c r="J429" s="475"/>
      <c r="K429" s="475"/>
    </row>
    <row r="430" spans="1:11" s="467" customFormat="1" ht="13.5" thickBot="1" x14ac:dyDescent="0.25">
      <c r="A430" s="460"/>
      <c r="B430" s="461"/>
      <c r="C430" s="462"/>
      <c r="D430" s="461"/>
      <c r="E430" s="463"/>
      <c r="F430" s="464"/>
      <c r="G430" s="465"/>
      <c r="H430" s="466">
        <f>+H428*H429</f>
        <v>1429.1508222306238</v>
      </c>
      <c r="J430" s="475"/>
      <c r="K430" s="475"/>
    </row>
    <row r="431" spans="1:11" ht="13.5" thickBot="1" x14ac:dyDescent="0.25">
      <c r="A431" s="93"/>
      <c r="B431" s="108"/>
      <c r="C431" s="126"/>
      <c r="D431" s="108"/>
      <c r="E431" s="107"/>
      <c r="F431" s="111" t="s">
        <v>43</v>
      </c>
      <c r="G431" s="112"/>
      <c r="H431" s="184">
        <f>+'[1]COEF. RESUMEN'!$D$19</f>
        <v>1.587</v>
      </c>
      <c r="J431" s="475"/>
      <c r="K431" s="475"/>
    </row>
    <row r="432" spans="1:11" ht="13.5" thickBot="1" x14ac:dyDescent="0.25">
      <c r="A432" s="93"/>
      <c r="B432" s="108"/>
      <c r="C432" s="106"/>
      <c r="D432" s="106"/>
      <c r="E432" s="107"/>
      <c r="F432" s="340" t="s">
        <v>7</v>
      </c>
      <c r="G432" s="341"/>
      <c r="H432" s="474">
        <f>+H431*H430</f>
        <v>2268.0623548799999</v>
      </c>
      <c r="I432" s="504"/>
      <c r="J432" s="475"/>
      <c r="K432" s="475"/>
    </row>
    <row r="433" spans="1:11" x14ac:dyDescent="0.2">
      <c r="A433" s="93"/>
      <c r="B433" s="108"/>
      <c r="C433" s="106"/>
      <c r="D433" s="106"/>
      <c r="E433" s="109"/>
      <c r="F433" s="338"/>
      <c r="G433" s="339"/>
      <c r="H433" s="339"/>
      <c r="J433" s="475"/>
      <c r="K433" s="475"/>
    </row>
    <row r="434" spans="1:11" ht="13.5" thickBot="1" x14ac:dyDescent="0.25">
      <c r="A434" s="93"/>
      <c r="B434" s="6" t="s">
        <v>303</v>
      </c>
      <c r="C434" s="327" t="s">
        <v>304</v>
      </c>
      <c r="D434" s="327"/>
      <c r="E434" s="327"/>
      <c r="F434" s="327"/>
      <c r="G434" s="327"/>
      <c r="H434" s="92"/>
      <c r="J434" s="475"/>
      <c r="K434" s="475"/>
    </row>
    <row r="435" spans="1:11" x14ac:dyDescent="0.2">
      <c r="A435" s="93"/>
      <c r="B435" s="97"/>
      <c r="C435" s="1" t="s">
        <v>37</v>
      </c>
      <c r="D435" s="98"/>
      <c r="E435" s="98"/>
      <c r="F435" s="99"/>
      <c r="G435" s="100"/>
      <c r="H435" s="101"/>
      <c r="J435" s="475"/>
      <c r="K435" s="475"/>
    </row>
    <row r="436" spans="1:11" x14ac:dyDescent="0.2">
      <c r="A436" s="93"/>
      <c r="B436" s="318" t="s">
        <v>392</v>
      </c>
      <c r="C436" s="365" t="s">
        <v>408</v>
      </c>
      <c r="D436" s="103" t="s">
        <v>404</v>
      </c>
      <c r="E436" s="433">
        <f>G436/F436</f>
        <v>6.3111927218095314</v>
      </c>
      <c r="F436" s="400">
        <v>359.43</v>
      </c>
      <c r="G436" s="444">
        <v>2268.4319999999998</v>
      </c>
      <c r="H436" s="95"/>
      <c r="J436" s="475"/>
      <c r="K436" s="475"/>
    </row>
    <row r="437" spans="1:11" ht="13.5" thickBot="1" x14ac:dyDescent="0.25">
      <c r="A437" s="93"/>
      <c r="B437" s="318" t="s">
        <v>445</v>
      </c>
      <c r="C437" s="102" t="s">
        <v>403</v>
      </c>
      <c r="D437" s="103" t="s">
        <v>404</v>
      </c>
      <c r="E437" s="433">
        <f>G437/F437</f>
        <v>4.9505303129501108</v>
      </c>
      <c r="F437" s="400">
        <v>305.48</v>
      </c>
      <c r="G437" s="446">
        <v>1512.288</v>
      </c>
      <c r="H437" s="95"/>
      <c r="J437" s="475"/>
      <c r="K437" s="475"/>
    </row>
    <row r="438" spans="1:11" x14ac:dyDescent="0.2">
      <c r="A438" s="93"/>
      <c r="B438" s="321"/>
      <c r="C438" s="1" t="s">
        <v>25</v>
      </c>
      <c r="D438" s="98"/>
      <c r="E438" s="322"/>
      <c r="F438" s="99"/>
      <c r="G438" s="100"/>
      <c r="H438" s="95"/>
      <c r="J438" s="475"/>
      <c r="K438" s="475"/>
    </row>
    <row r="439" spans="1:11" x14ac:dyDescent="0.2">
      <c r="A439" s="93"/>
      <c r="B439" s="318" t="s">
        <v>19</v>
      </c>
      <c r="C439" s="365" t="s">
        <v>446</v>
      </c>
      <c r="D439" s="103" t="s">
        <v>391</v>
      </c>
      <c r="E439" s="366">
        <v>1</v>
      </c>
      <c r="F439" s="400">
        <v>4725.8999999999996</v>
      </c>
      <c r="G439" s="444">
        <v>4725.8979206049153</v>
      </c>
      <c r="H439" s="95"/>
      <c r="J439" s="475"/>
      <c r="K439" s="475"/>
    </row>
    <row r="440" spans="1:11" ht="13.5" thickBot="1" x14ac:dyDescent="0.25">
      <c r="A440" s="93"/>
      <c r="B440" s="318"/>
      <c r="C440" s="102"/>
      <c r="D440" s="103"/>
      <c r="E440" s="323"/>
      <c r="F440" s="104"/>
      <c r="G440" s="105"/>
      <c r="H440" s="95"/>
      <c r="J440" s="475"/>
      <c r="K440" s="475"/>
    </row>
    <row r="441" spans="1:11" x14ac:dyDescent="0.2">
      <c r="A441" s="93"/>
      <c r="B441" s="321"/>
      <c r="C441" s="1" t="s">
        <v>41</v>
      </c>
      <c r="D441" s="98"/>
      <c r="E441" s="322"/>
      <c r="F441" s="99"/>
      <c r="G441" s="100"/>
      <c r="H441" s="95"/>
      <c r="J441" s="475"/>
      <c r="K441" s="475"/>
    </row>
    <row r="442" spans="1:11" x14ac:dyDescent="0.2">
      <c r="A442" s="93"/>
      <c r="B442" s="318" t="s">
        <v>172</v>
      </c>
      <c r="C442" s="365" t="s">
        <v>431</v>
      </c>
      <c r="D442" s="103" t="s">
        <v>391</v>
      </c>
      <c r="E442" s="366">
        <v>1</v>
      </c>
      <c r="F442" s="400">
        <v>945.18</v>
      </c>
      <c r="G442" s="444">
        <v>945.17958412098312</v>
      </c>
      <c r="H442" s="95"/>
      <c r="J442" s="475"/>
      <c r="K442" s="475"/>
    </row>
    <row r="443" spans="1:11" ht="13.5" thickBot="1" x14ac:dyDescent="0.25">
      <c r="A443" s="93"/>
      <c r="B443" s="319"/>
      <c r="C443" s="113"/>
      <c r="D443" s="114"/>
      <c r="E443" s="320"/>
      <c r="F443" s="183"/>
      <c r="G443" s="115"/>
      <c r="H443" s="95"/>
      <c r="J443" s="475"/>
      <c r="K443" s="475"/>
    </row>
    <row r="444" spans="1:11" ht="13.5" thickBot="1" x14ac:dyDescent="0.25">
      <c r="A444" s="93"/>
      <c r="B444" s="108"/>
      <c r="C444" s="126"/>
      <c r="D444" s="108"/>
      <c r="E444" s="107"/>
      <c r="F444" s="111" t="s">
        <v>42</v>
      </c>
      <c r="G444" s="472">
        <f>SUM(G436:G443)</f>
        <v>9451.7975047258969</v>
      </c>
      <c r="H444" s="110">
        <f>+G444</f>
        <v>9451.7975047258969</v>
      </c>
      <c r="J444" s="475"/>
      <c r="K444" s="475"/>
    </row>
    <row r="445" spans="1:11" s="467" customFormat="1" ht="13.5" thickBot="1" x14ac:dyDescent="0.25">
      <c r="A445" s="460"/>
      <c r="B445" s="561" t="s">
        <v>486</v>
      </c>
      <c r="C445" s="562"/>
      <c r="D445" s="562"/>
      <c r="E445" s="562"/>
      <c r="F445" s="562"/>
      <c r="G445" s="563"/>
      <c r="H445" s="470">
        <f>+'COEF INDEC'!$D$5</f>
        <v>1.117272096</v>
      </c>
      <c r="J445" s="475"/>
      <c r="K445" s="475"/>
    </row>
    <row r="446" spans="1:11" s="467" customFormat="1" ht="13.5" thickBot="1" x14ac:dyDescent="0.25">
      <c r="A446" s="460"/>
      <c r="B446" s="461"/>
      <c r="C446" s="462"/>
      <c r="D446" s="461"/>
      <c r="E446" s="463"/>
      <c r="F446" s="464"/>
      <c r="G446" s="465"/>
      <c r="H446" s="466">
        <f>+H444*H445</f>
        <v>10560.229609072672</v>
      </c>
      <c r="J446" s="475"/>
      <c r="K446" s="475"/>
    </row>
    <row r="447" spans="1:11" ht="13.5" thickBot="1" x14ac:dyDescent="0.25">
      <c r="A447" s="93"/>
      <c r="B447" s="108"/>
      <c r="C447" s="126"/>
      <c r="D447" s="108"/>
      <c r="E447" s="107"/>
      <c r="F447" s="111" t="s">
        <v>43</v>
      </c>
      <c r="G447" s="112"/>
      <c r="H447" s="184">
        <f>+'[1]COEF. RESUMEN'!$D$19</f>
        <v>1.587</v>
      </c>
      <c r="J447" s="475"/>
      <c r="K447" s="475"/>
    </row>
    <row r="448" spans="1:11" ht="13.5" thickBot="1" x14ac:dyDescent="0.25">
      <c r="A448" s="93"/>
      <c r="B448" s="108"/>
      <c r="C448" s="106"/>
      <c r="D448" s="106"/>
      <c r="E448" s="107"/>
      <c r="F448" s="340" t="s">
        <v>7</v>
      </c>
      <c r="G448" s="341"/>
      <c r="H448" s="474">
        <f>+H447*H446</f>
        <v>16759.084389598331</v>
      </c>
      <c r="I448" s="504"/>
      <c r="J448" s="475"/>
      <c r="K448" s="475"/>
    </row>
    <row r="449" spans="1:11" x14ac:dyDescent="0.2">
      <c r="A449" s="93"/>
      <c r="B449" s="108"/>
      <c r="C449" s="106"/>
      <c r="D449" s="106"/>
      <c r="E449" s="109"/>
      <c r="G449" s="339"/>
      <c r="H449" s="339"/>
      <c r="I449" s="504"/>
      <c r="J449" s="475"/>
      <c r="K449" s="475"/>
    </row>
    <row r="450" spans="1:11" x14ac:dyDescent="0.2">
      <c r="A450" s="93"/>
      <c r="B450" s="108"/>
      <c r="C450" s="106"/>
      <c r="D450" s="106"/>
      <c r="E450" s="109"/>
      <c r="I450" s="504"/>
      <c r="J450" s="475"/>
      <c r="K450" s="475"/>
    </row>
    <row r="451" spans="1:11" x14ac:dyDescent="0.2">
      <c r="A451" s="93"/>
      <c r="B451" s="108"/>
      <c r="C451" s="106"/>
      <c r="D451" s="106"/>
      <c r="E451" s="109"/>
      <c r="F451" s="338"/>
      <c r="G451" s="338"/>
      <c r="H451" s="338"/>
      <c r="I451" s="504"/>
      <c r="J451" s="475"/>
      <c r="K451" s="475"/>
    </row>
    <row r="452" spans="1:11" x14ac:dyDescent="0.2">
      <c r="A452" s="93"/>
      <c r="B452" s="108"/>
      <c r="C452" s="106"/>
      <c r="D452" s="106"/>
      <c r="E452" s="109"/>
      <c r="F452" s="338"/>
      <c r="G452" s="338"/>
      <c r="H452" s="338"/>
      <c r="I452" s="504"/>
      <c r="J452" s="475"/>
      <c r="K452" s="475"/>
    </row>
    <row r="453" spans="1:11" x14ac:dyDescent="0.2">
      <c r="A453" s="93"/>
      <c r="B453" s="108"/>
      <c r="C453" s="106"/>
      <c r="D453" s="106"/>
      <c r="E453" s="109"/>
      <c r="F453" s="338"/>
      <c r="G453" s="338"/>
      <c r="H453" s="338"/>
      <c r="I453" s="504"/>
      <c r="J453" s="475"/>
      <c r="K453" s="475"/>
    </row>
    <row r="454" spans="1:11" x14ac:dyDescent="0.2">
      <c r="A454" s="93"/>
      <c r="B454" s="108"/>
      <c r="C454" s="106"/>
      <c r="D454" s="106"/>
      <c r="E454" s="109"/>
      <c r="F454" s="338"/>
      <c r="G454" s="338"/>
      <c r="H454" s="510"/>
      <c r="I454" s="504"/>
      <c r="J454" s="475"/>
      <c r="K454" s="475"/>
    </row>
    <row r="455" spans="1:11" x14ac:dyDescent="0.2">
      <c r="A455" s="93"/>
      <c r="B455" s="108"/>
      <c r="C455" s="106"/>
      <c r="D455" s="106"/>
      <c r="E455" s="109"/>
      <c r="F455" s="338"/>
      <c r="G455" s="338"/>
      <c r="H455" s="338"/>
      <c r="I455" s="504"/>
      <c r="J455" s="475"/>
      <c r="K455" s="475"/>
    </row>
    <row r="456" spans="1:11" ht="13.5" thickBot="1" x14ac:dyDescent="0.25">
      <c r="A456" s="93"/>
      <c r="B456" s="108"/>
      <c r="C456" s="106"/>
      <c r="D456" s="106"/>
      <c r="E456" s="109"/>
      <c r="F456" s="338"/>
      <c r="G456" s="339"/>
      <c r="H456" s="339"/>
      <c r="J456" s="475"/>
      <c r="K456" s="475"/>
    </row>
    <row r="457" spans="1:11" ht="13.5" thickBot="1" x14ac:dyDescent="0.25">
      <c r="A457" s="328">
        <v>4</v>
      </c>
      <c r="B457" s="329"/>
      <c r="C457" s="330" t="s">
        <v>103</v>
      </c>
      <c r="D457" s="331"/>
      <c r="E457" s="331"/>
      <c r="F457" s="332"/>
      <c r="G457" s="332"/>
      <c r="H457" s="333"/>
      <c r="J457" s="475"/>
      <c r="K457" s="475"/>
    </row>
    <row r="458" spans="1:11" ht="13.5" thickBot="1" x14ac:dyDescent="0.25">
      <c r="A458" s="93"/>
      <c r="B458" s="6" t="s">
        <v>178</v>
      </c>
      <c r="C458" s="327" t="s">
        <v>305</v>
      </c>
      <c r="D458" s="327"/>
      <c r="E458" s="327"/>
      <c r="F458" s="327"/>
      <c r="G458" s="327"/>
      <c r="H458" s="92"/>
      <c r="J458" s="475"/>
      <c r="K458" s="475"/>
    </row>
    <row r="459" spans="1:11" x14ac:dyDescent="0.2">
      <c r="A459" s="93"/>
      <c r="B459" s="97"/>
      <c r="C459" s="1" t="s">
        <v>37</v>
      </c>
      <c r="D459" s="98"/>
      <c r="E459" s="98"/>
      <c r="F459" s="99"/>
      <c r="G459" s="100"/>
      <c r="H459" s="101"/>
      <c r="J459" s="475"/>
      <c r="K459" s="475"/>
    </row>
    <row r="460" spans="1:11" x14ac:dyDescent="0.2">
      <c r="A460" s="93"/>
      <c r="B460" s="318" t="s">
        <v>392</v>
      </c>
      <c r="C460" s="365" t="s">
        <v>403</v>
      </c>
      <c r="D460" s="103" t="s">
        <v>404</v>
      </c>
      <c r="E460" s="433">
        <f>G460/F460</f>
        <v>248.2689859560943</v>
      </c>
      <c r="F460" s="400">
        <v>305.48</v>
      </c>
      <c r="G460" s="444">
        <v>75841.209829867686</v>
      </c>
      <c r="H460" s="95"/>
      <c r="J460" s="475"/>
      <c r="K460" s="475"/>
    </row>
    <row r="461" spans="1:11" ht="13.5" thickBot="1" x14ac:dyDescent="0.25">
      <c r="A461" s="93"/>
      <c r="B461" s="318"/>
      <c r="C461" s="102"/>
      <c r="D461" s="103"/>
      <c r="E461" s="433"/>
      <c r="F461" s="104"/>
      <c r="G461" s="105"/>
      <c r="H461" s="95"/>
      <c r="J461" s="475"/>
      <c r="K461" s="475"/>
    </row>
    <row r="462" spans="1:11" x14ac:dyDescent="0.2">
      <c r="A462" s="93"/>
      <c r="B462" s="321"/>
      <c r="C462" s="1" t="s">
        <v>25</v>
      </c>
      <c r="D462" s="98"/>
      <c r="E462" s="322"/>
      <c r="F462" s="99"/>
      <c r="G462" s="100"/>
      <c r="H462" s="95"/>
      <c r="J462" s="475"/>
      <c r="K462" s="475"/>
    </row>
    <row r="463" spans="1:11" x14ac:dyDescent="0.2">
      <c r="A463" s="93"/>
      <c r="B463" s="318"/>
      <c r="C463" s="365"/>
      <c r="D463" s="366"/>
      <c r="E463" s="366"/>
      <c r="F463" s="104"/>
      <c r="G463" s="105"/>
      <c r="H463" s="95"/>
      <c r="J463" s="475"/>
      <c r="K463" s="475"/>
    </row>
    <row r="464" spans="1:11" ht="13.5" thickBot="1" x14ac:dyDescent="0.25">
      <c r="A464" s="93"/>
      <c r="B464" s="318"/>
      <c r="C464" s="102"/>
      <c r="D464" s="103"/>
      <c r="E464" s="323"/>
      <c r="F464" s="104"/>
      <c r="G464" s="105"/>
      <c r="H464" s="95"/>
      <c r="I464" s="408"/>
      <c r="J464" s="475"/>
      <c r="K464" s="475"/>
    </row>
    <row r="465" spans="1:11" x14ac:dyDescent="0.2">
      <c r="A465" s="93"/>
      <c r="B465" s="321"/>
      <c r="C465" s="1" t="s">
        <v>41</v>
      </c>
      <c r="D465" s="98"/>
      <c r="E465" s="322"/>
      <c r="F465" s="99"/>
      <c r="G465" s="100"/>
      <c r="H465" s="407"/>
      <c r="J465" s="475"/>
      <c r="K465" s="475"/>
    </row>
    <row r="466" spans="1:11" x14ac:dyDescent="0.2">
      <c r="A466" s="93"/>
      <c r="B466" s="318" t="s">
        <v>172</v>
      </c>
      <c r="C466" s="365" t="s">
        <v>448</v>
      </c>
      <c r="D466" s="103" t="s">
        <v>449</v>
      </c>
      <c r="E466" s="366">
        <v>1</v>
      </c>
      <c r="F466" s="400">
        <v>18960.3</v>
      </c>
      <c r="G466" s="444">
        <v>18960.302457466922</v>
      </c>
      <c r="H466" s="95"/>
      <c r="J466" s="475"/>
      <c r="K466" s="475"/>
    </row>
    <row r="467" spans="1:11" ht="13.5" thickBot="1" x14ac:dyDescent="0.25">
      <c r="A467" s="93"/>
      <c r="B467" s="319"/>
      <c r="C467" s="113"/>
      <c r="D467" s="114"/>
      <c r="E467" s="320"/>
      <c r="F467" s="183"/>
      <c r="G467" s="115"/>
      <c r="H467" s="95"/>
      <c r="J467" s="475"/>
      <c r="K467" s="475"/>
    </row>
    <row r="468" spans="1:11" ht="13.5" thickBot="1" x14ac:dyDescent="0.25">
      <c r="A468" s="93"/>
      <c r="B468" s="108"/>
      <c r="C468" s="126"/>
      <c r="D468" s="108"/>
      <c r="E468" s="107"/>
      <c r="F468" s="111" t="s">
        <v>42</v>
      </c>
      <c r="G468" s="472">
        <f>SUM(G460:G467)</f>
        <v>94801.512287334612</v>
      </c>
      <c r="H468" s="110">
        <f>+G468</f>
        <v>94801.512287334612</v>
      </c>
      <c r="J468" s="475"/>
      <c r="K468" s="475"/>
    </row>
    <row r="469" spans="1:11" s="467" customFormat="1" ht="13.5" thickBot="1" x14ac:dyDescent="0.25">
      <c r="A469" s="460"/>
      <c r="B469" s="561" t="s">
        <v>486</v>
      </c>
      <c r="C469" s="562"/>
      <c r="D469" s="562"/>
      <c r="E469" s="562"/>
      <c r="F469" s="562"/>
      <c r="G469" s="563"/>
      <c r="H469" s="470">
        <f>+'COEF INDEC'!$D$5</f>
        <v>1.117272096</v>
      </c>
      <c r="J469" s="475"/>
      <c r="K469" s="475"/>
    </row>
    <row r="470" spans="1:11" s="467" customFormat="1" ht="13.5" thickBot="1" x14ac:dyDescent="0.25">
      <c r="A470" s="460"/>
      <c r="B470" s="461"/>
      <c r="C470" s="462"/>
      <c r="D470" s="461"/>
      <c r="E470" s="463"/>
      <c r="F470" s="464"/>
      <c r="G470" s="465"/>
      <c r="H470" s="466">
        <f>+H468*H469</f>
        <v>105919.0843372401</v>
      </c>
      <c r="J470" s="475"/>
      <c r="K470" s="475"/>
    </row>
    <row r="471" spans="1:11" ht="13.5" thickBot="1" x14ac:dyDescent="0.25">
      <c r="A471" s="93"/>
      <c r="B471" s="108"/>
      <c r="C471" s="126"/>
      <c r="D471" s="108"/>
      <c r="E471" s="107"/>
      <c r="F471" s="111" t="s">
        <v>43</v>
      </c>
      <c r="G471" s="112"/>
      <c r="H471" s="184">
        <f>+'[1]COEF. RESUMEN'!$D$19</f>
        <v>1.587</v>
      </c>
      <c r="J471" s="475"/>
      <c r="K471" s="475"/>
    </row>
    <row r="472" spans="1:11" ht="13.5" thickBot="1" x14ac:dyDescent="0.25">
      <c r="A472" s="93"/>
      <c r="B472" s="108"/>
      <c r="C472" s="106"/>
      <c r="D472" s="106"/>
      <c r="E472" s="107"/>
      <c r="F472" s="340" t="s">
        <v>7</v>
      </c>
      <c r="G472" s="341"/>
      <c r="H472" s="474">
        <f>+H471*H470</f>
        <v>168093.58684320003</v>
      </c>
      <c r="I472" s="504"/>
      <c r="J472" s="475"/>
      <c r="K472" s="475"/>
    </row>
    <row r="473" spans="1:11" x14ac:dyDescent="0.2">
      <c r="A473" s="93"/>
      <c r="B473" s="94"/>
      <c r="C473" s="93"/>
      <c r="D473" s="93"/>
      <c r="E473" s="93"/>
      <c r="F473" s="95"/>
      <c r="G473" s="95"/>
      <c r="H473" s="95"/>
      <c r="J473" s="475"/>
      <c r="K473" s="475"/>
    </row>
    <row r="474" spans="1:11" x14ac:dyDescent="0.2">
      <c r="A474" s="344" t="s">
        <v>179</v>
      </c>
      <c r="B474" s="556" t="s">
        <v>180</v>
      </c>
      <c r="C474" s="556"/>
      <c r="D474" s="556"/>
      <c r="E474" s="556"/>
      <c r="F474" s="556"/>
      <c r="G474" s="556"/>
      <c r="H474" s="92"/>
      <c r="J474" s="475"/>
      <c r="K474" s="475"/>
    </row>
    <row r="475" spans="1:11" ht="14.25" customHeight="1" thickBot="1" x14ac:dyDescent="0.25">
      <c r="A475" s="93"/>
      <c r="B475" s="6" t="s">
        <v>181</v>
      </c>
      <c r="C475" s="415" t="s">
        <v>450</v>
      </c>
      <c r="D475" s="414"/>
      <c r="E475" s="414"/>
      <c r="F475" s="414"/>
      <c r="G475" s="414"/>
      <c r="J475" s="475"/>
      <c r="K475" s="475"/>
    </row>
    <row r="476" spans="1:11" x14ac:dyDescent="0.2">
      <c r="A476" s="93"/>
      <c r="B476" s="413"/>
      <c r="C476" s="412" t="s">
        <v>37</v>
      </c>
      <c r="D476" s="412"/>
      <c r="E476" s="412"/>
      <c r="F476" s="412"/>
      <c r="G476" s="416"/>
      <c r="I476" s="408"/>
      <c r="J476" s="475"/>
      <c r="K476" s="475"/>
    </row>
    <row r="477" spans="1:11" x14ac:dyDescent="0.2">
      <c r="A477" s="93"/>
      <c r="B477" s="318" t="s">
        <v>392</v>
      </c>
      <c r="C477" s="334" t="s">
        <v>437</v>
      </c>
      <c r="D477" s="103" t="s">
        <v>404</v>
      </c>
      <c r="E477" s="433">
        <f>G477/F477</f>
        <v>219.92983134473516</v>
      </c>
      <c r="F477" s="400">
        <v>421.57</v>
      </c>
      <c r="G477" s="444">
        <v>92715.819000000003</v>
      </c>
      <c r="I477" s="359"/>
      <c r="J477" s="475"/>
      <c r="K477" s="475"/>
    </row>
    <row r="478" spans="1:11" ht="13.5" thickBot="1" x14ac:dyDescent="0.25">
      <c r="A478" s="93"/>
      <c r="B478" s="319" t="s">
        <v>412</v>
      </c>
      <c r="C478" s="113" t="s">
        <v>403</v>
      </c>
      <c r="D478" s="114" t="s">
        <v>404</v>
      </c>
      <c r="E478" s="433">
        <f>G478/F478</f>
        <v>130.07513094146915</v>
      </c>
      <c r="F478" s="403">
        <v>305.48</v>
      </c>
      <c r="G478" s="445">
        <v>39735.351000000002</v>
      </c>
      <c r="I478" s="410"/>
      <c r="J478" s="475"/>
      <c r="K478" s="475"/>
    </row>
    <row r="479" spans="1:11" x14ac:dyDescent="0.2">
      <c r="A479" s="93"/>
      <c r="B479" s="321"/>
      <c r="C479" s="1" t="s">
        <v>25</v>
      </c>
      <c r="D479" s="98"/>
      <c r="E479" s="322"/>
      <c r="F479" s="99"/>
      <c r="G479" s="100"/>
      <c r="I479" s="359"/>
      <c r="J479" s="475"/>
      <c r="K479" s="475"/>
    </row>
    <row r="480" spans="1:11" x14ac:dyDescent="0.2">
      <c r="A480" s="93"/>
      <c r="B480" s="318" t="s">
        <v>19</v>
      </c>
      <c r="C480" s="334" t="s">
        <v>480</v>
      </c>
      <c r="D480" s="103" t="s">
        <v>481</v>
      </c>
      <c r="E480" s="436">
        <f>G480/F480</f>
        <v>1947.8112606101042</v>
      </c>
      <c r="F480" s="400">
        <v>85</v>
      </c>
      <c r="G480" s="449">
        <v>165563.95715185886</v>
      </c>
      <c r="H480" s="407"/>
      <c r="I480" s="408"/>
      <c r="J480" s="475"/>
      <c r="K480" s="475"/>
    </row>
    <row r="481" spans="1:11" ht="13.5" thickBot="1" x14ac:dyDescent="0.25">
      <c r="A481" s="93"/>
      <c r="B481" s="318"/>
      <c r="C481" s="102"/>
      <c r="D481" s="103"/>
      <c r="E481" s="323"/>
      <c r="F481" s="104"/>
      <c r="G481" s="115"/>
      <c r="H481" s="411"/>
      <c r="I481" s="409"/>
      <c r="J481" s="475"/>
      <c r="K481" s="475"/>
    </row>
    <row r="482" spans="1:11" x14ac:dyDescent="0.2">
      <c r="A482" s="93"/>
      <c r="B482" s="321"/>
      <c r="C482" s="1" t="s">
        <v>41</v>
      </c>
      <c r="D482" s="98"/>
      <c r="E482" s="322"/>
      <c r="F482" s="99"/>
      <c r="G482" s="100"/>
      <c r="H482" s="407"/>
      <c r="I482" s="409"/>
      <c r="J482" s="475"/>
      <c r="K482" s="475"/>
    </row>
    <row r="483" spans="1:11" x14ac:dyDescent="0.2">
      <c r="A483" s="93"/>
      <c r="B483" s="318" t="s">
        <v>172</v>
      </c>
      <c r="C483" s="334" t="s">
        <v>431</v>
      </c>
      <c r="D483" s="103" t="s">
        <v>391</v>
      </c>
      <c r="E483" s="366">
        <v>1</v>
      </c>
      <c r="F483" s="400">
        <v>33112.790999999997</v>
      </c>
      <c r="G483" s="444">
        <v>33112.791430371777</v>
      </c>
      <c r="H483" s="95"/>
      <c r="J483" s="475"/>
      <c r="K483" s="475"/>
    </row>
    <row r="484" spans="1:11" ht="13.5" thickBot="1" x14ac:dyDescent="0.25">
      <c r="A484" s="93"/>
      <c r="B484" s="319"/>
      <c r="C484" s="113"/>
      <c r="D484" s="114"/>
      <c r="E484" s="320"/>
      <c r="F484" s="183"/>
      <c r="G484" s="115"/>
      <c r="H484" s="95"/>
      <c r="J484" s="475"/>
      <c r="K484" s="475"/>
    </row>
    <row r="485" spans="1:11" ht="13.5" thickBot="1" x14ac:dyDescent="0.25">
      <c r="A485" s="93"/>
      <c r="B485" s="108"/>
      <c r="C485" s="126"/>
      <c r="D485" s="108"/>
      <c r="E485" s="107"/>
      <c r="F485" s="111" t="s">
        <v>42</v>
      </c>
      <c r="G485" s="472">
        <f>SUM(G477:G484)</f>
        <v>331127.91858223063</v>
      </c>
      <c r="H485" s="110">
        <f>+G485</f>
        <v>331127.91858223063</v>
      </c>
      <c r="J485" s="475"/>
      <c r="K485" s="475"/>
    </row>
    <row r="486" spans="1:11" s="467" customFormat="1" ht="13.5" thickBot="1" x14ac:dyDescent="0.25">
      <c r="A486" s="460"/>
      <c r="B486" s="561" t="s">
        <v>486</v>
      </c>
      <c r="C486" s="562"/>
      <c r="D486" s="562"/>
      <c r="E486" s="562"/>
      <c r="F486" s="562"/>
      <c r="G486" s="563"/>
      <c r="H486" s="470">
        <f>+'COEF INDEC'!$D$5</f>
        <v>1.117272096</v>
      </c>
      <c r="J486" s="475"/>
      <c r="K486" s="475"/>
    </row>
    <row r="487" spans="1:11" s="467" customFormat="1" ht="13.5" thickBot="1" x14ac:dyDescent="0.25">
      <c r="A487" s="460"/>
      <c r="B487" s="461"/>
      <c r="C487" s="462"/>
      <c r="D487" s="461"/>
      <c r="E487" s="463"/>
      <c r="F487" s="464"/>
      <c r="G487" s="465"/>
      <c r="H487" s="466">
        <f>+H485*H486</f>
        <v>369959.98363848618</v>
      </c>
      <c r="J487" s="475"/>
      <c r="K487" s="475"/>
    </row>
    <row r="488" spans="1:11" ht="13.5" thickBot="1" x14ac:dyDescent="0.25">
      <c r="A488" s="93"/>
      <c r="B488" s="108"/>
      <c r="C488" s="126"/>
      <c r="D488" s="108"/>
      <c r="E488" s="107"/>
      <c r="F488" s="111" t="s">
        <v>43</v>
      </c>
      <c r="G488" s="112"/>
      <c r="H488" s="184">
        <f>+'[1]COEF. RESUMEN'!$D$19</f>
        <v>1.587</v>
      </c>
      <c r="J488" s="475"/>
      <c r="K488" s="475"/>
    </row>
    <row r="489" spans="1:11" ht="13.5" thickBot="1" x14ac:dyDescent="0.25">
      <c r="A489" s="93"/>
      <c r="B489" s="108"/>
      <c r="C489" s="106"/>
      <c r="D489" s="106"/>
      <c r="E489" s="107"/>
      <c r="F489" s="340" t="s">
        <v>7</v>
      </c>
      <c r="G489" s="341"/>
      <c r="H489" s="474">
        <f>+H488*H487</f>
        <v>587126.49403427751</v>
      </c>
      <c r="I489" s="504"/>
      <c r="J489" s="475"/>
      <c r="K489" s="475"/>
    </row>
    <row r="490" spans="1:11" x14ac:dyDescent="0.2">
      <c r="A490" s="93"/>
      <c r="B490" s="108"/>
      <c r="C490" s="106"/>
      <c r="D490" s="106"/>
      <c r="E490" s="109"/>
      <c r="F490" s="338"/>
      <c r="G490" s="339"/>
      <c r="H490" s="339"/>
      <c r="J490" s="475"/>
      <c r="K490" s="475"/>
    </row>
    <row r="491" spans="1:11" ht="14.25" customHeight="1" thickBot="1" x14ac:dyDescent="0.25">
      <c r="A491" s="93"/>
      <c r="B491" s="580" t="s">
        <v>306</v>
      </c>
      <c r="C491" s="580"/>
      <c r="D491" s="580"/>
      <c r="E491" s="580"/>
      <c r="F491" s="580"/>
      <c r="G491" s="580"/>
      <c r="H491" s="580"/>
      <c r="J491" s="475"/>
      <c r="K491" s="475"/>
    </row>
    <row r="492" spans="1:11" x14ac:dyDescent="0.2">
      <c r="A492" s="93"/>
      <c r="B492" s="97"/>
      <c r="C492" s="1" t="s">
        <v>37</v>
      </c>
      <c r="D492" s="98"/>
      <c r="E492" s="98"/>
      <c r="F492" s="99"/>
      <c r="G492" s="100"/>
      <c r="H492" s="101"/>
      <c r="J492" s="475"/>
      <c r="K492" s="475"/>
    </row>
    <row r="493" spans="1:11" x14ac:dyDescent="0.2">
      <c r="A493" s="93"/>
      <c r="B493" s="318" t="s">
        <v>392</v>
      </c>
      <c r="C493" s="365" t="s">
        <v>437</v>
      </c>
      <c r="D493" s="103" t="s">
        <v>404</v>
      </c>
      <c r="E493" s="433">
        <f>G493/F493</f>
        <v>16.815349481479643</v>
      </c>
      <c r="F493" s="400">
        <v>421.57</v>
      </c>
      <c r="G493" s="444">
        <v>7088.8468809073729</v>
      </c>
      <c r="H493" s="95"/>
      <c r="J493" s="475"/>
      <c r="K493" s="475"/>
    </row>
    <row r="494" spans="1:11" ht="13.5" thickBot="1" x14ac:dyDescent="0.25">
      <c r="A494" s="93"/>
      <c r="B494" s="318"/>
      <c r="C494" s="102"/>
      <c r="D494" s="103"/>
      <c r="E494" s="323"/>
      <c r="F494" s="104"/>
      <c r="G494" s="115"/>
      <c r="H494" s="95"/>
      <c r="J494" s="475"/>
      <c r="K494" s="475"/>
    </row>
    <row r="495" spans="1:11" x14ac:dyDescent="0.2">
      <c r="A495" s="93"/>
      <c r="B495" s="321"/>
      <c r="C495" s="1" t="s">
        <v>25</v>
      </c>
      <c r="D495" s="98"/>
      <c r="E495" s="322"/>
      <c r="F495" s="99"/>
      <c r="G495" s="418"/>
      <c r="H495" s="95"/>
      <c r="J495" s="475"/>
      <c r="K495" s="475"/>
    </row>
    <row r="496" spans="1:11" x14ac:dyDescent="0.2">
      <c r="A496" s="93"/>
      <c r="B496" s="318" t="s">
        <v>19</v>
      </c>
      <c r="C496" s="365" t="s">
        <v>307</v>
      </c>
      <c r="D496" s="103" t="s">
        <v>449</v>
      </c>
      <c r="E496" s="366">
        <v>1</v>
      </c>
      <c r="F496" s="400">
        <v>6379.96</v>
      </c>
      <c r="G496" s="451">
        <v>6379.9621928166362</v>
      </c>
      <c r="H496" s="95"/>
      <c r="J496" s="475"/>
      <c r="K496" s="475"/>
    </row>
    <row r="497" spans="1:11" ht="13.5" thickBot="1" x14ac:dyDescent="0.25">
      <c r="A497" s="93"/>
      <c r="B497" s="318"/>
      <c r="C497" s="102"/>
      <c r="D497" s="103"/>
      <c r="E497" s="323"/>
      <c r="F497" s="104"/>
      <c r="G497" s="115"/>
      <c r="H497" s="417"/>
      <c r="J497" s="475"/>
      <c r="K497" s="475"/>
    </row>
    <row r="498" spans="1:11" x14ac:dyDescent="0.2">
      <c r="A498" s="93"/>
      <c r="B498" s="321"/>
      <c r="C498" s="1" t="s">
        <v>41</v>
      </c>
      <c r="D498" s="98"/>
      <c r="E498" s="322"/>
      <c r="F498" s="99"/>
      <c r="G498" s="100"/>
      <c r="H498" s="95"/>
      <c r="J498" s="475"/>
      <c r="K498" s="475"/>
    </row>
    <row r="499" spans="1:11" x14ac:dyDescent="0.2">
      <c r="A499" s="93"/>
      <c r="B499" s="318" t="s">
        <v>172</v>
      </c>
      <c r="C499" s="365" t="s">
        <v>431</v>
      </c>
      <c r="D499" s="103" t="s">
        <v>391</v>
      </c>
      <c r="E499" s="366">
        <v>1</v>
      </c>
      <c r="F499" s="400">
        <v>708.88</v>
      </c>
      <c r="G499" s="451">
        <v>708.88468809073731</v>
      </c>
      <c r="H499" s="95"/>
      <c r="J499" s="475"/>
      <c r="K499" s="475"/>
    </row>
    <row r="500" spans="1:11" ht="13.5" thickBot="1" x14ac:dyDescent="0.25">
      <c r="A500" s="93"/>
      <c r="B500" s="319"/>
      <c r="C500" s="113"/>
      <c r="D500" s="114"/>
      <c r="E500" s="320"/>
      <c r="F500" s="183"/>
      <c r="G500" s="115"/>
      <c r="H500" s="95"/>
      <c r="J500" s="475"/>
      <c r="K500" s="475"/>
    </row>
    <row r="501" spans="1:11" ht="13.5" thickBot="1" x14ac:dyDescent="0.25">
      <c r="A501" s="93"/>
      <c r="B501" s="108"/>
      <c r="C501" s="126"/>
      <c r="D501" s="108"/>
      <c r="E501" s="107"/>
      <c r="F501" s="111" t="s">
        <v>42</v>
      </c>
      <c r="G501" s="472">
        <f>SUM(G493:G500)</f>
        <v>14177.693761814746</v>
      </c>
      <c r="H501" s="110">
        <f>+G501</f>
        <v>14177.693761814746</v>
      </c>
      <c r="J501" s="475"/>
      <c r="K501" s="475"/>
    </row>
    <row r="502" spans="1:11" s="467" customFormat="1" ht="13.5" thickBot="1" x14ac:dyDescent="0.25">
      <c r="A502" s="460"/>
      <c r="B502" s="561" t="s">
        <v>486</v>
      </c>
      <c r="C502" s="562"/>
      <c r="D502" s="562"/>
      <c r="E502" s="562"/>
      <c r="F502" s="562"/>
      <c r="G502" s="563"/>
      <c r="H502" s="470">
        <f>+'COEF INDEC'!$D$5</f>
        <v>1.117272096</v>
      </c>
      <c r="J502" s="475"/>
      <c r="K502" s="475"/>
    </row>
    <row r="503" spans="1:11" s="467" customFormat="1" ht="13.5" thickBot="1" x14ac:dyDescent="0.25">
      <c r="A503" s="460"/>
      <c r="B503" s="461"/>
      <c r="C503" s="462"/>
      <c r="D503" s="461"/>
      <c r="E503" s="463"/>
      <c r="F503" s="464"/>
      <c r="G503" s="465"/>
      <c r="H503" s="466">
        <f>+H501*H502</f>
        <v>15840.341625708887</v>
      </c>
      <c r="J503" s="475"/>
      <c r="K503" s="475"/>
    </row>
    <row r="504" spans="1:11" ht="13.5" thickBot="1" x14ac:dyDescent="0.25">
      <c r="A504" s="93"/>
      <c r="B504" s="108"/>
      <c r="C504" s="126"/>
      <c r="D504" s="108"/>
      <c r="E504" s="107"/>
      <c r="F504" s="111" t="s">
        <v>43</v>
      </c>
      <c r="G504" s="112"/>
      <c r="H504" s="184">
        <f>+'[1]COEF. RESUMEN'!$D$19</f>
        <v>1.587</v>
      </c>
      <c r="J504" s="475"/>
      <c r="K504" s="475"/>
    </row>
    <row r="505" spans="1:11" ht="13.5" thickBot="1" x14ac:dyDescent="0.25">
      <c r="A505" s="93"/>
      <c r="B505" s="108"/>
      <c r="C505" s="126"/>
      <c r="D505" s="108"/>
      <c r="E505" s="107"/>
      <c r="F505" s="111"/>
      <c r="G505" s="112"/>
      <c r="H505" s="184"/>
      <c r="J505" s="475"/>
      <c r="K505" s="475"/>
    </row>
    <row r="506" spans="1:11" ht="13.5" thickBot="1" x14ac:dyDescent="0.25">
      <c r="A506" s="93"/>
      <c r="B506" s="108"/>
      <c r="C506" s="106"/>
      <c r="D506" s="106"/>
      <c r="E506" s="107"/>
      <c r="F506" s="340" t="s">
        <v>7</v>
      </c>
      <c r="G506" s="341"/>
      <c r="H506" s="474">
        <f>+H504*H503</f>
        <v>25138.622160000003</v>
      </c>
      <c r="I506" s="504"/>
      <c r="J506" s="475"/>
      <c r="K506" s="475"/>
    </row>
    <row r="507" spans="1:11" x14ac:dyDescent="0.2">
      <c r="A507" s="93"/>
      <c r="B507" s="108"/>
      <c r="C507" s="106"/>
      <c r="D507" s="106"/>
      <c r="E507" s="109"/>
      <c r="F507" s="338"/>
      <c r="G507" s="339"/>
      <c r="H507" s="339"/>
      <c r="I507" s="504"/>
      <c r="J507" s="475"/>
      <c r="K507" s="475"/>
    </row>
    <row r="508" spans="1:11" x14ac:dyDescent="0.2">
      <c r="A508" s="93"/>
      <c r="B508" s="108"/>
      <c r="C508" s="106"/>
      <c r="D508" s="106"/>
      <c r="E508" s="109"/>
      <c r="F508" s="338"/>
      <c r="G508" s="339"/>
      <c r="H508" s="339"/>
      <c r="I508" s="504"/>
      <c r="J508" s="475"/>
      <c r="K508" s="475"/>
    </row>
    <row r="509" spans="1:11" x14ac:dyDescent="0.2">
      <c r="A509" s="93"/>
      <c r="B509" s="108"/>
      <c r="C509" s="106"/>
      <c r="D509" s="106"/>
      <c r="E509" s="109"/>
      <c r="F509" s="338"/>
      <c r="G509" s="339"/>
      <c r="H509" s="339"/>
      <c r="I509" s="504"/>
      <c r="J509" s="475"/>
      <c r="K509" s="475"/>
    </row>
    <row r="510" spans="1:11" x14ac:dyDescent="0.2">
      <c r="A510" s="93"/>
      <c r="B510" s="108"/>
      <c r="C510" s="106"/>
      <c r="D510" s="106"/>
      <c r="E510" s="109"/>
      <c r="F510" s="338"/>
      <c r="G510" s="339"/>
      <c r="H510" s="339"/>
      <c r="I510" s="504"/>
      <c r="J510" s="475"/>
      <c r="K510" s="475"/>
    </row>
    <row r="511" spans="1:11" ht="11.25" customHeight="1" x14ac:dyDescent="0.2">
      <c r="A511" s="93"/>
      <c r="B511" s="108"/>
      <c r="C511" s="106"/>
      <c r="D511" s="106"/>
      <c r="E511" s="109"/>
      <c r="F511" s="338"/>
      <c r="G511" s="339"/>
      <c r="H511" s="339"/>
      <c r="I511" s="504"/>
      <c r="J511" s="475"/>
      <c r="K511" s="475"/>
    </row>
    <row r="512" spans="1:11" ht="11.25" customHeight="1" x14ac:dyDescent="0.2">
      <c r="A512" s="93"/>
      <c r="B512" s="108"/>
      <c r="C512" s="106"/>
      <c r="D512" s="106"/>
      <c r="E512" s="109"/>
      <c r="F512" s="338"/>
      <c r="G512" s="339"/>
      <c r="H512" s="339"/>
      <c r="I512" s="504"/>
      <c r="J512" s="475"/>
      <c r="K512" s="475"/>
    </row>
    <row r="513" spans="1:11" x14ac:dyDescent="0.2">
      <c r="A513" s="93"/>
      <c r="B513" s="108"/>
      <c r="C513" s="106"/>
      <c r="D513" s="106"/>
      <c r="E513" s="109"/>
      <c r="F513" s="338"/>
      <c r="G513" s="339"/>
      <c r="H513" s="339"/>
      <c r="I513" s="504"/>
      <c r="J513" s="475"/>
      <c r="K513" s="475"/>
    </row>
    <row r="514" spans="1:11" x14ac:dyDescent="0.2">
      <c r="A514" s="93"/>
      <c r="B514" s="108"/>
      <c r="C514" s="106"/>
      <c r="D514" s="106"/>
      <c r="E514" s="109"/>
      <c r="F514" s="338"/>
      <c r="G514" s="339"/>
      <c r="H514" s="339"/>
      <c r="J514" s="475"/>
      <c r="K514" s="475"/>
    </row>
    <row r="515" spans="1:11" ht="14.25" customHeight="1" thickBot="1" x14ac:dyDescent="0.25">
      <c r="A515" s="93"/>
      <c r="B515" s="580" t="s">
        <v>310</v>
      </c>
      <c r="C515" s="580"/>
      <c r="D515" s="580"/>
      <c r="E515" s="580"/>
      <c r="F515" s="580"/>
      <c r="G515" s="580"/>
      <c r="H515" s="580"/>
      <c r="J515" s="475"/>
      <c r="K515" s="475"/>
    </row>
    <row r="516" spans="1:11" x14ac:dyDescent="0.2">
      <c r="A516" s="93"/>
      <c r="B516" s="97"/>
      <c r="C516" s="1" t="s">
        <v>37</v>
      </c>
      <c r="D516" s="98"/>
      <c r="E516" s="98"/>
      <c r="F516" s="99"/>
      <c r="G516" s="100"/>
      <c r="H516" s="101"/>
      <c r="J516" s="475"/>
      <c r="K516" s="475"/>
    </row>
    <row r="517" spans="1:11" x14ac:dyDescent="0.2">
      <c r="A517" s="93"/>
      <c r="B517" s="318" t="s">
        <v>392</v>
      </c>
      <c r="C517" s="365" t="s">
        <v>437</v>
      </c>
      <c r="D517" s="103" t="s">
        <v>404</v>
      </c>
      <c r="E517" s="433">
        <f>G517/F517</f>
        <v>11.131761356739522</v>
      </c>
      <c r="F517" s="400">
        <v>421.57</v>
      </c>
      <c r="G517" s="444">
        <v>4692.8166351606806</v>
      </c>
      <c r="H517" s="95"/>
      <c r="J517" s="475"/>
      <c r="K517" s="475"/>
    </row>
    <row r="518" spans="1:11" ht="13.5" thickBot="1" x14ac:dyDescent="0.25">
      <c r="A518" s="93"/>
      <c r="B518" s="318"/>
      <c r="C518" s="102"/>
      <c r="D518" s="103"/>
      <c r="E518" s="323"/>
      <c r="F518" s="349"/>
      <c r="G518" s="115"/>
      <c r="H518" s="95"/>
      <c r="J518" s="475"/>
      <c r="K518" s="475"/>
    </row>
    <row r="519" spans="1:11" x14ac:dyDescent="0.2">
      <c r="A519" s="93"/>
      <c r="B519" s="321"/>
      <c r="C519" s="1" t="s">
        <v>25</v>
      </c>
      <c r="D519" s="98"/>
      <c r="E519" s="322"/>
      <c r="F519" s="99"/>
      <c r="G519" s="350"/>
      <c r="H519" s="419"/>
      <c r="J519" s="475"/>
      <c r="K519" s="475"/>
    </row>
    <row r="520" spans="1:11" x14ac:dyDescent="0.2">
      <c r="A520" s="93"/>
      <c r="B520" s="318" t="s">
        <v>19</v>
      </c>
      <c r="C520" s="365" t="s">
        <v>308</v>
      </c>
      <c r="D520" s="103" t="s">
        <v>391</v>
      </c>
      <c r="E520" s="366">
        <v>1</v>
      </c>
      <c r="F520" s="400">
        <v>4692.817</v>
      </c>
      <c r="G520" s="444">
        <v>4692.8166351606806</v>
      </c>
      <c r="H520" s="95"/>
      <c r="J520" s="475"/>
      <c r="K520" s="475"/>
    </row>
    <row r="521" spans="1:11" ht="13.5" thickBot="1" x14ac:dyDescent="0.25">
      <c r="A521" s="93"/>
      <c r="B521" s="318"/>
      <c r="C521" s="102"/>
      <c r="D521" s="103"/>
      <c r="E521" s="323"/>
      <c r="F521" s="349"/>
      <c r="G521" s="115"/>
      <c r="H521" s="95"/>
      <c r="J521" s="475"/>
      <c r="K521" s="475"/>
    </row>
    <row r="522" spans="1:11" x14ac:dyDescent="0.2">
      <c r="A522" s="93"/>
      <c r="B522" s="321"/>
      <c r="C522" s="1" t="s">
        <v>41</v>
      </c>
      <c r="D522" s="98"/>
      <c r="E522" s="322"/>
      <c r="F522" s="99"/>
      <c r="G522" s="350"/>
      <c r="H522" s="95"/>
      <c r="J522" s="475"/>
      <c r="K522" s="475"/>
    </row>
    <row r="523" spans="1:11" x14ac:dyDescent="0.2">
      <c r="A523" s="93"/>
      <c r="B523" s="318" t="s">
        <v>172</v>
      </c>
      <c r="C523" s="365" t="s">
        <v>431</v>
      </c>
      <c r="D523" s="103" t="s">
        <v>391</v>
      </c>
      <c r="E523" s="366">
        <v>1</v>
      </c>
      <c r="F523" s="400">
        <v>1042.848</v>
      </c>
      <c r="G523" s="444">
        <v>1042.8481411468181</v>
      </c>
      <c r="H523" s="95"/>
      <c r="J523" s="475"/>
      <c r="K523" s="475"/>
    </row>
    <row r="524" spans="1:11" ht="13.5" thickBot="1" x14ac:dyDescent="0.25">
      <c r="A524" s="93"/>
      <c r="B524" s="319"/>
      <c r="C524" s="113"/>
      <c r="D524" s="114"/>
      <c r="E524" s="320"/>
      <c r="F524" s="352"/>
      <c r="G524" s="115"/>
      <c r="H524" s="95"/>
      <c r="J524" s="475"/>
      <c r="K524" s="475"/>
    </row>
    <row r="525" spans="1:11" ht="13.5" thickBot="1" x14ac:dyDescent="0.25">
      <c r="A525" s="93"/>
      <c r="B525" s="108"/>
      <c r="C525" s="126"/>
      <c r="D525" s="108"/>
      <c r="E525" s="107"/>
      <c r="F525" s="111" t="s">
        <v>42</v>
      </c>
      <c r="G525" s="472">
        <f>SUM(G517:G524)</f>
        <v>10428.481411468179</v>
      </c>
      <c r="H525" s="110">
        <f>+G525</f>
        <v>10428.481411468179</v>
      </c>
      <c r="J525" s="475"/>
      <c r="K525" s="475"/>
    </row>
    <row r="526" spans="1:11" s="467" customFormat="1" ht="13.5" thickBot="1" x14ac:dyDescent="0.25">
      <c r="A526" s="460"/>
      <c r="B526" s="561" t="s">
        <v>486</v>
      </c>
      <c r="C526" s="562"/>
      <c r="D526" s="562"/>
      <c r="E526" s="562"/>
      <c r="F526" s="562"/>
      <c r="G526" s="563"/>
      <c r="H526" s="470">
        <f>+'COEF INDEC'!$D$5</f>
        <v>1.117272096</v>
      </c>
      <c r="J526" s="475"/>
      <c r="K526" s="475"/>
    </row>
    <row r="527" spans="1:11" s="467" customFormat="1" ht="13.5" thickBot="1" x14ac:dyDescent="0.25">
      <c r="A527" s="460"/>
      <c r="B527" s="461"/>
      <c r="C527" s="462"/>
      <c r="D527" s="461"/>
      <c r="E527" s="463"/>
      <c r="F527" s="464"/>
      <c r="G527" s="465"/>
      <c r="H527" s="466">
        <f>+H525*H526</f>
        <v>11651.451284688092</v>
      </c>
      <c r="J527" s="475"/>
      <c r="K527" s="475"/>
    </row>
    <row r="528" spans="1:11" ht="13.5" thickBot="1" x14ac:dyDescent="0.25">
      <c r="A528" s="93"/>
      <c r="B528" s="108"/>
      <c r="C528" s="126"/>
      <c r="D528" s="108"/>
      <c r="E528" s="107"/>
      <c r="F528" s="111" t="s">
        <v>43</v>
      </c>
      <c r="G528" s="112"/>
      <c r="H528" s="184">
        <f>+'[1]COEF. RESUMEN'!$D$19</f>
        <v>1.587</v>
      </c>
      <c r="J528" s="475"/>
      <c r="K528" s="475"/>
    </row>
    <row r="529" spans="1:11" ht="13.5" thickBot="1" x14ac:dyDescent="0.25">
      <c r="A529" s="93"/>
      <c r="B529" s="108"/>
      <c r="C529" s="106"/>
      <c r="D529" s="106"/>
      <c r="E529" s="107"/>
      <c r="F529" s="340" t="s">
        <v>7</v>
      </c>
      <c r="G529" s="341"/>
      <c r="H529" s="474">
        <f>+H528*H527</f>
        <v>18490.8531888</v>
      </c>
      <c r="I529" s="504"/>
      <c r="J529" s="475"/>
      <c r="K529" s="475"/>
    </row>
    <row r="530" spans="1:11" x14ac:dyDescent="0.2">
      <c r="A530" s="93"/>
      <c r="B530" s="108"/>
      <c r="C530" s="106"/>
      <c r="D530" s="106"/>
      <c r="E530" s="109"/>
      <c r="F530" s="338"/>
      <c r="G530" s="339"/>
      <c r="H530" s="339"/>
      <c r="J530" s="475"/>
      <c r="K530" s="475"/>
    </row>
    <row r="531" spans="1:11" ht="14.25" customHeight="1" thickBot="1" x14ac:dyDescent="0.25">
      <c r="A531" s="93"/>
      <c r="B531" s="580" t="s">
        <v>309</v>
      </c>
      <c r="C531" s="580"/>
      <c r="D531" s="580"/>
      <c r="E531" s="580"/>
      <c r="F531" s="580"/>
      <c r="G531" s="580"/>
      <c r="H531" s="580"/>
      <c r="J531" s="475"/>
      <c r="K531" s="475"/>
    </row>
    <row r="532" spans="1:11" x14ac:dyDescent="0.2">
      <c r="A532" s="93"/>
      <c r="B532" s="97"/>
      <c r="C532" s="1" t="s">
        <v>37</v>
      </c>
      <c r="D532" s="98"/>
      <c r="E532" s="98"/>
      <c r="F532" s="99"/>
      <c r="G532" s="100"/>
      <c r="H532" s="101"/>
      <c r="J532" s="475"/>
      <c r="K532" s="475"/>
    </row>
    <row r="533" spans="1:11" x14ac:dyDescent="0.2">
      <c r="A533" s="93"/>
      <c r="B533" s="318" t="s">
        <v>392</v>
      </c>
      <c r="C533" s="365" t="s">
        <v>437</v>
      </c>
      <c r="D533" s="103" t="s">
        <v>404</v>
      </c>
      <c r="E533" s="433">
        <f>G533/F533</f>
        <v>0.89681863901224756</v>
      </c>
      <c r="F533" s="400">
        <v>421.57</v>
      </c>
      <c r="G533" s="444">
        <v>378.07183364839318</v>
      </c>
      <c r="H533" s="95"/>
      <c r="J533" s="475"/>
      <c r="K533" s="475"/>
    </row>
    <row r="534" spans="1:11" ht="13.5" thickBot="1" x14ac:dyDescent="0.25">
      <c r="A534" s="93"/>
      <c r="B534" s="318"/>
      <c r="C534" s="102"/>
      <c r="D534" s="103"/>
      <c r="E534" s="323"/>
      <c r="F534" s="349"/>
      <c r="G534" s="115"/>
      <c r="H534" s="95"/>
      <c r="J534" s="475"/>
      <c r="K534" s="475"/>
    </row>
    <row r="535" spans="1:11" x14ac:dyDescent="0.2">
      <c r="A535" s="93"/>
      <c r="B535" s="321"/>
      <c r="C535" s="1" t="s">
        <v>25</v>
      </c>
      <c r="D535" s="98"/>
      <c r="E535" s="322"/>
      <c r="F535" s="99"/>
      <c r="G535" s="350"/>
      <c r="H535" s="95"/>
      <c r="J535" s="475"/>
      <c r="K535" s="475"/>
    </row>
    <row r="536" spans="1:11" x14ac:dyDescent="0.2">
      <c r="A536" s="93"/>
      <c r="B536" s="318" t="s">
        <v>19</v>
      </c>
      <c r="C536" s="365" t="s">
        <v>188</v>
      </c>
      <c r="D536" s="103" t="s">
        <v>391</v>
      </c>
      <c r="E536" s="366">
        <v>1</v>
      </c>
      <c r="F536" s="400">
        <v>472.59</v>
      </c>
      <c r="G536" s="444">
        <v>472.5897920604915</v>
      </c>
      <c r="H536" s="95"/>
      <c r="J536" s="475"/>
      <c r="K536" s="475"/>
    </row>
    <row r="537" spans="1:11" ht="13.5" thickBot="1" x14ac:dyDescent="0.25">
      <c r="A537" s="93"/>
      <c r="B537" s="318"/>
      <c r="C537" s="102"/>
      <c r="D537" s="103"/>
      <c r="E537" s="323"/>
      <c r="F537" s="349"/>
      <c r="G537" s="115"/>
      <c r="H537" s="95"/>
      <c r="J537" s="475"/>
      <c r="K537" s="475"/>
    </row>
    <row r="538" spans="1:11" x14ac:dyDescent="0.2">
      <c r="A538" s="93"/>
      <c r="B538" s="321"/>
      <c r="C538" s="1" t="s">
        <v>41</v>
      </c>
      <c r="D538" s="98"/>
      <c r="E538" s="322"/>
      <c r="F538" s="99"/>
      <c r="G538" s="350"/>
      <c r="H538" s="95"/>
      <c r="J538" s="475"/>
      <c r="K538" s="475"/>
    </row>
    <row r="539" spans="1:11" x14ac:dyDescent="0.2">
      <c r="A539" s="93"/>
      <c r="B539" s="318" t="s">
        <v>172</v>
      </c>
      <c r="C539" s="365" t="s">
        <v>431</v>
      </c>
      <c r="D539" s="103" t="s">
        <v>391</v>
      </c>
      <c r="E539" s="366">
        <v>1</v>
      </c>
      <c r="F539" s="400">
        <v>94.518000000000001</v>
      </c>
      <c r="G539" s="444">
        <v>94.517958412098309</v>
      </c>
      <c r="H539" s="95"/>
      <c r="J539" s="475"/>
      <c r="K539" s="475"/>
    </row>
    <row r="540" spans="1:11" ht="13.5" thickBot="1" x14ac:dyDescent="0.25">
      <c r="A540" s="93"/>
      <c r="B540" s="319"/>
      <c r="C540" s="113"/>
      <c r="D540" s="114"/>
      <c r="E540" s="320"/>
      <c r="F540" s="352"/>
      <c r="G540" s="115"/>
      <c r="H540" s="95"/>
      <c r="J540" s="475"/>
      <c r="K540" s="475"/>
    </row>
    <row r="541" spans="1:11" ht="13.5" thickBot="1" x14ac:dyDescent="0.25">
      <c r="A541" s="93"/>
      <c r="B541" s="108"/>
      <c r="C541" s="126"/>
      <c r="D541" s="108"/>
      <c r="E541" s="107"/>
      <c r="F541" s="111" t="s">
        <v>42</v>
      </c>
      <c r="G541" s="472">
        <f>SUM(G533:G540)</f>
        <v>945.17958412098301</v>
      </c>
      <c r="H541" s="110">
        <f>+G541</f>
        <v>945.17958412098301</v>
      </c>
      <c r="J541" s="475"/>
      <c r="K541" s="475"/>
    </row>
    <row r="542" spans="1:11" s="467" customFormat="1" ht="13.5" thickBot="1" x14ac:dyDescent="0.25">
      <c r="A542" s="460"/>
      <c r="B542" s="561" t="s">
        <v>486</v>
      </c>
      <c r="C542" s="562"/>
      <c r="D542" s="562"/>
      <c r="E542" s="562"/>
      <c r="F542" s="562"/>
      <c r="G542" s="563"/>
      <c r="H542" s="470">
        <f>+'COEF INDEC'!$D$5</f>
        <v>1.117272096</v>
      </c>
      <c r="J542" s="475"/>
      <c r="K542" s="475"/>
    </row>
    <row r="543" spans="1:11" s="467" customFormat="1" ht="13.5" thickBot="1" x14ac:dyDescent="0.25">
      <c r="A543" s="460"/>
      <c r="B543" s="461"/>
      <c r="C543" s="462"/>
      <c r="D543" s="461"/>
      <c r="E543" s="463"/>
      <c r="F543" s="464"/>
      <c r="G543" s="465"/>
      <c r="H543" s="466">
        <f>+H541*H542</f>
        <v>1056.0227750472591</v>
      </c>
      <c r="J543" s="475"/>
      <c r="K543" s="475"/>
    </row>
    <row r="544" spans="1:11" ht="13.5" thickBot="1" x14ac:dyDescent="0.25">
      <c r="A544" s="93"/>
      <c r="B544" s="108"/>
      <c r="C544" s="126"/>
      <c r="D544" s="108"/>
      <c r="E544" s="107"/>
      <c r="F544" s="111" t="s">
        <v>43</v>
      </c>
      <c r="G544" s="112"/>
      <c r="H544" s="184">
        <f>+'[1]COEF. RESUMEN'!$D$19</f>
        <v>1.587</v>
      </c>
      <c r="J544" s="475"/>
      <c r="K544" s="475"/>
    </row>
    <row r="545" spans="1:11" ht="13.5" thickBot="1" x14ac:dyDescent="0.25">
      <c r="A545" s="93"/>
      <c r="B545" s="108"/>
      <c r="C545" s="106"/>
      <c r="D545" s="106"/>
      <c r="E545" s="107"/>
      <c r="F545" s="340" t="s">
        <v>7</v>
      </c>
      <c r="G545" s="341"/>
      <c r="H545" s="474">
        <f>+H544*H543</f>
        <v>1675.9081440000002</v>
      </c>
      <c r="I545" s="504"/>
      <c r="J545" s="475"/>
      <c r="K545" s="475"/>
    </row>
    <row r="546" spans="1:11" x14ac:dyDescent="0.2">
      <c r="A546" s="93"/>
      <c r="B546" s="108"/>
      <c r="C546" s="106"/>
      <c r="D546" s="106"/>
      <c r="E546" s="109"/>
      <c r="F546" s="338"/>
      <c r="G546" s="339"/>
      <c r="H546" s="339"/>
      <c r="J546" s="475"/>
      <c r="K546" s="475"/>
    </row>
    <row r="547" spans="1:11" ht="14.25" customHeight="1" thickBot="1" x14ac:dyDescent="0.25">
      <c r="A547" s="93"/>
      <c r="B547" s="580" t="s">
        <v>311</v>
      </c>
      <c r="C547" s="580"/>
      <c r="D547" s="580"/>
      <c r="E547" s="580"/>
      <c r="F547" s="580"/>
      <c r="G547" s="580"/>
      <c r="H547" s="580"/>
      <c r="J547" s="475"/>
      <c r="K547" s="475"/>
    </row>
    <row r="548" spans="1:11" x14ac:dyDescent="0.2">
      <c r="A548" s="93"/>
      <c r="B548" s="97"/>
      <c r="C548" s="1" t="s">
        <v>37</v>
      </c>
      <c r="D548" s="98"/>
      <c r="E548" s="98"/>
      <c r="F548" s="99"/>
      <c r="G548" s="100"/>
      <c r="H548" s="101"/>
      <c r="J548" s="475"/>
      <c r="K548" s="475"/>
    </row>
    <row r="549" spans="1:11" x14ac:dyDescent="0.2">
      <c r="A549" s="93"/>
      <c r="B549" s="318" t="s">
        <v>392</v>
      </c>
      <c r="C549" s="365" t="s">
        <v>437</v>
      </c>
      <c r="D549" s="103" t="s">
        <v>404</v>
      </c>
      <c r="E549" s="433">
        <f>G549/F549</f>
        <v>1.076182366814697</v>
      </c>
      <c r="F549" s="400">
        <v>421.57</v>
      </c>
      <c r="G549" s="444">
        <v>453.68620037807182</v>
      </c>
      <c r="H549" s="95"/>
      <c r="J549" s="475"/>
      <c r="K549" s="475"/>
    </row>
    <row r="550" spans="1:11" ht="13.5" thickBot="1" x14ac:dyDescent="0.25">
      <c r="A550" s="93"/>
      <c r="B550" s="318"/>
      <c r="C550" s="102"/>
      <c r="D550" s="103"/>
      <c r="E550" s="323"/>
      <c r="F550" s="349"/>
      <c r="G550" s="115"/>
      <c r="H550" s="95"/>
      <c r="J550" s="475"/>
      <c r="K550" s="475"/>
    </row>
    <row r="551" spans="1:11" x14ac:dyDescent="0.2">
      <c r="A551" s="93"/>
      <c r="B551" s="321"/>
      <c r="C551" s="1" t="s">
        <v>25</v>
      </c>
      <c r="D551" s="98"/>
      <c r="E551" s="322"/>
      <c r="F551" s="99"/>
      <c r="G551" s="350"/>
      <c r="H551" s="95"/>
      <c r="J551" s="475"/>
      <c r="K551" s="475"/>
    </row>
    <row r="552" spans="1:11" x14ac:dyDescent="0.2">
      <c r="A552" s="93"/>
      <c r="B552" s="318" t="s">
        <v>19</v>
      </c>
      <c r="C552" s="365" t="s">
        <v>190</v>
      </c>
      <c r="D552" s="103" t="s">
        <v>391</v>
      </c>
      <c r="E552" s="366">
        <v>1</v>
      </c>
      <c r="F552" s="400">
        <v>567.10799999999995</v>
      </c>
      <c r="G552" s="444">
        <v>567.10775047258983</v>
      </c>
      <c r="H552" s="95"/>
      <c r="J552" s="475"/>
      <c r="K552" s="475"/>
    </row>
    <row r="553" spans="1:11" ht="13.5" thickBot="1" x14ac:dyDescent="0.25">
      <c r="A553" s="93"/>
      <c r="B553" s="318"/>
      <c r="C553" s="102"/>
      <c r="D553" s="103"/>
      <c r="E553" s="323"/>
      <c r="F553" s="349"/>
      <c r="G553" s="115"/>
      <c r="H553" s="95"/>
      <c r="J553" s="475"/>
      <c r="K553" s="475"/>
    </row>
    <row r="554" spans="1:11" x14ac:dyDescent="0.2">
      <c r="A554" s="93"/>
      <c r="B554" s="321"/>
      <c r="C554" s="1" t="s">
        <v>41</v>
      </c>
      <c r="D554" s="98"/>
      <c r="E554" s="322"/>
      <c r="F554" s="99"/>
      <c r="G554" s="350"/>
      <c r="H554" s="95"/>
      <c r="J554" s="475"/>
      <c r="K554" s="475"/>
    </row>
    <row r="555" spans="1:11" x14ac:dyDescent="0.2">
      <c r="A555" s="93"/>
      <c r="B555" s="318" t="s">
        <v>172</v>
      </c>
      <c r="C555" s="365" t="s">
        <v>431</v>
      </c>
      <c r="D555" s="103" t="s">
        <v>391</v>
      </c>
      <c r="E555" s="366">
        <v>1</v>
      </c>
      <c r="F555" s="400">
        <v>113.422</v>
      </c>
      <c r="G555" s="444">
        <v>113.42155009451797</v>
      </c>
      <c r="H555" s="95"/>
      <c r="J555" s="475"/>
      <c r="K555" s="475"/>
    </row>
    <row r="556" spans="1:11" ht="13.5" thickBot="1" x14ac:dyDescent="0.25">
      <c r="A556" s="93"/>
      <c r="B556" s="319"/>
      <c r="C556" s="113"/>
      <c r="D556" s="114"/>
      <c r="E556" s="320"/>
      <c r="F556" s="352"/>
      <c r="G556" s="115"/>
      <c r="H556" s="95"/>
      <c r="J556" s="475"/>
      <c r="K556" s="475"/>
    </row>
    <row r="557" spans="1:11" ht="13.5" thickBot="1" x14ac:dyDescent="0.25">
      <c r="A557" s="93"/>
      <c r="B557" s="108"/>
      <c r="C557" s="126"/>
      <c r="D557" s="108"/>
      <c r="E557" s="107"/>
      <c r="F557" s="111" t="s">
        <v>42</v>
      </c>
      <c r="G557" s="472">
        <f>SUM(G549:G556)</f>
        <v>1134.2155009451797</v>
      </c>
      <c r="H557" s="110">
        <f>+G557</f>
        <v>1134.2155009451797</v>
      </c>
      <c r="J557" s="475"/>
      <c r="K557" s="475"/>
    </row>
    <row r="558" spans="1:11" s="467" customFormat="1" ht="13.5" thickBot="1" x14ac:dyDescent="0.25">
      <c r="A558" s="460"/>
      <c r="B558" s="561" t="s">
        <v>486</v>
      </c>
      <c r="C558" s="562"/>
      <c r="D558" s="562"/>
      <c r="E558" s="562"/>
      <c r="F558" s="562"/>
      <c r="G558" s="563"/>
      <c r="H558" s="470">
        <f>+'COEF INDEC'!$D$5</f>
        <v>1.117272096</v>
      </c>
      <c r="J558" s="475"/>
      <c r="K558" s="475"/>
    </row>
    <row r="559" spans="1:11" s="467" customFormat="1" ht="13.5" thickBot="1" x14ac:dyDescent="0.25">
      <c r="A559" s="460"/>
      <c r="B559" s="461"/>
      <c r="C559" s="462"/>
      <c r="D559" s="461"/>
      <c r="E559" s="463"/>
      <c r="F559" s="464"/>
      <c r="G559" s="465"/>
      <c r="H559" s="466">
        <f>+H557*H558</f>
        <v>1267.2273300567108</v>
      </c>
      <c r="J559" s="475"/>
      <c r="K559" s="475"/>
    </row>
    <row r="560" spans="1:11" ht="13.5" thickBot="1" x14ac:dyDescent="0.25">
      <c r="A560" s="93"/>
      <c r="B560" s="108"/>
      <c r="C560" s="126"/>
      <c r="D560" s="108"/>
      <c r="E560" s="107"/>
      <c r="F560" s="111" t="s">
        <v>43</v>
      </c>
      <c r="G560" s="112"/>
      <c r="H560" s="184">
        <f>+'[1]COEF. RESUMEN'!$D$19</f>
        <v>1.587</v>
      </c>
      <c r="J560" s="475"/>
      <c r="K560" s="475"/>
    </row>
    <row r="561" spans="1:11" ht="15.75" customHeight="1" thickBot="1" x14ac:dyDescent="0.25">
      <c r="A561" s="93"/>
      <c r="B561" s="108"/>
      <c r="C561" s="106"/>
      <c r="D561" s="106"/>
      <c r="E561" s="107"/>
      <c r="F561" s="340" t="s">
        <v>7</v>
      </c>
      <c r="G561" s="341"/>
      <c r="H561" s="474">
        <f>+H560*H559</f>
        <v>2011.0897728</v>
      </c>
      <c r="I561" s="504"/>
      <c r="J561" s="475"/>
      <c r="K561" s="475"/>
    </row>
    <row r="562" spans="1:11" ht="15.75" customHeight="1" x14ac:dyDescent="0.2">
      <c r="A562" s="93"/>
      <c r="B562" s="108"/>
      <c r="C562" s="106"/>
      <c r="D562" s="106"/>
      <c r="E562" s="109"/>
      <c r="H562" s="339"/>
      <c r="I562" s="504"/>
      <c r="J562" s="475"/>
      <c r="K562" s="475"/>
    </row>
    <row r="563" spans="1:11" ht="15.75" customHeight="1" x14ac:dyDescent="0.2">
      <c r="A563" s="93"/>
      <c r="B563" s="108"/>
      <c r="C563" s="106"/>
      <c r="D563" s="106"/>
      <c r="E563" s="109"/>
      <c r="G563" s="338"/>
      <c r="H563" s="339"/>
      <c r="I563" s="504"/>
      <c r="J563" s="475"/>
      <c r="K563" s="475"/>
    </row>
    <row r="564" spans="1:11" ht="15.75" customHeight="1" x14ac:dyDescent="0.2">
      <c r="A564" s="93"/>
      <c r="B564" s="108"/>
      <c r="C564" s="106"/>
      <c r="D564" s="106"/>
      <c r="E564" s="109"/>
      <c r="G564" s="338"/>
      <c r="H564" s="339"/>
      <c r="I564" s="504"/>
      <c r="J564" s="475"/>
      <c r="K564" s="475"/>
    </row>
    <row r="565" spans="1:11" ht="15.75" customHeight="1" x14ac:dyDescent="0.2">
      <c r="A565" s="93"/>
      <c r="B565" s="108"/>
      <c r="C565" s="106"/>
      <c r="D565" s="106"/>
      <c r="E565" s="109"/>
      <c r="G565" s="338"/>
      <c r="H565" s="339"/>
      <c r="I565" s="504"/>
      <c r="J565" s="475"/>
      <c r="K565" s="475"/>
    </row>
    <row r="566" spans="1:11" ht="15.75" customHeight="1" x14ac:dyDescent="0.2">
      <c r="A566" s="93"/>
      <c r="B566" s="108"/>
      <c r="C566" s="106"/>
      <c r="D566" s="106"/>
      <c r="E566" s="109"/>
      <c r="G566" s="338"/>
      <c r="H566" s="339"/>
      <c r="I566" s="504"/>
      <c r="J566" s="475"/>
      <c r="K566" s="475"/>
    </row>
    <row r="567" spans="1:11" ht="15.75" customHeight="1" x14ac:dyDescent="0.2">
      <c r="A567" s="93"/>
      <c r="B567" s="108"/>
      <c r="C567" s="106"/>
      <c r="D567" s="106"/>
      <c r="E567" s="109"/>
      <c r="G567" s="338"/>
      <c r="H567" s="339"/>
      <c r="I567" s="504"/>
      <c r="J567" s="475"/>
      <c r="K567" s="475"/>
    </row>
    <row r="568" spans="1:11" x14ac:dyDescent="0.2">
      <c r="A568" s="93"/>
      <c r="B568" s="108"/>
      <c r="C568" s="106"/>
      <c r="D568" s="106"/>
      <c r="E568" s="109"/>
      <c r="F568" s="338"/>
      <c r="G568" s="338"/>
      <c r="I568" s="504"/>
      <c r="J568" s="475"/>
      <c r="K568" s="475"/>
    </row>
    <row r="569" spans="1:11" ht="13.5" customHeight="1" x14ac:dyDescent="0.2">
      <c r="A569" s="93"/>
      <c r="B569" s="108"/>
      <c r="C569" s="106"/>
      <c r="D569" s="106"/>
      <c r="E569" s="109"/>
      <c r="F569" s="338"/>
      <c r="G569" s="339"/>
      <c r="H569" s="339"/>
      <c r="J569" s="475"/>
      <c r="K569" s="475"/>
    </row>
    <row r="570" spans="1:11" ht="13.5" thickBot="1" x14ac:dyDescent="0.25">
      <c r="A570" s="348"/>
      <c r="B570" s="556" t="s">
        <v>315</v>
      </c>
      <c r="C570" s="556"/>
      <c r="D570" s="556"/>
      <c r="E570" s="556"/>
      <c r="F570" s="556"/>
      <c r="G570" s="556"/>
      <c r="H570" s="556"/>
      <c r="J570" s="475"/>
      <c r="K570" s="475"/>
    </row>
    <row r="571" spans="1:11" x14ac:dyDescent="0.2">
      <c r="A571" s="93"/>
      <c r="B571" s="97"/>
      <c r="C571" s="1" t="s">
        <v>37</v>
      </c>
      <c r="D571" s="98"/>
      <c r="E571" s="98"/>
      <c r="F571" s="99"/>
      <c r="G571" s="100"/>
      <c r="H571" s="101"/>
      <c r="J571" s="475"/>
      <c r="K571" s="475"/>
    </row>
    <row r="572" spans="1:11" x14ac:dyDescent="0.2">
      <c r="A572" s="93"/>
      <c r="B572" s="318" t="s">
        <v>392</v>
      </c>
      <c r="C572" s="365" t="s">
        <v>408</v>
      </c>
      <c r="D572" s="103" t="s">
        <v>404</v>
      </c>
      <c r="E572" s="433">
        <f>G572/F572</f>
        <v>0.78889874311074448</v>
      </c>
      <c r="F572" s="400">
        <v>359.43</v>
      </c>
      <c r="G572" s="444">
        <v>283.55387523629491</v>
      </c>
      <c r="H572" s="95"/>
      <c r="J572" s="475"/>
      <c r="K572" s="475"/>
    </row>
    <row r="573" spans="1:11" ht="13.5" thickBot="1" x14ac:dyDescent="0.25">
      <c r="A573" s="93"/>
      <c r="B573" s="318"/>
      <c r="C573" s="102"/>
      <c r="D573" s="103"/>
      <c r="E573" s="323"/>
      <c r="F573" s="104"/>
      <c r="G573" s="105"/>
      <c r="H573" s="95"/>
      <c r="J573" s="475"/>
      <c r="K573" s="475"/>
    </row>
    <row r="574" spans="1:11" x14ac:dyDescent="0.2">
      <c r="A574" s="93"/>
      <c r="B574" s="321"/>
      <c r="C574" s="1" t="s">
        <v>25</v>
      </c>
      <c r="D574" s="98"/>
      <c r="E574" s="322"/>
      <c r="F574" s="99"/>
      <c r="G574" s="100"/>
      <c r="H574" s="95"/>
      <c r="J574" s="475"/>
      <c r="K574" s="475"/>
    </row>
    <row r="575" spans="1:11" x14ac:dyDescent="0.2">
      <c r="A575" s="93"/>
      <c r="B575" s="318" t="s">
        <v>19</v>
      </c>
      <c r="C575" s="365" t="s">
        <v>451</v>
      </c>
      <c r="D575" s="103" t="s">
        <v>391</v>
      </c>
      <c r="E575" s="366">
        <v>1</v>
      </c>
      <c r="F575" s="400">
        <v>567.10799999999995</v>
      </c>
      <c r="G575" s="444">
        <v>567.10775047258983</v>
      </c>
      <c r="H575" s="95"/>
      <c r="J575" s="475"/>
      <c r="K575" s="475"/>
    </row>
    <row r="576" spans="1:11" ht="13.5" thickBot="1" x14ac:dyDescent="0.25">
      <c r="A576" s="93"/>
      <c r="B576" s="318"/>
      <c r="C576" s="102"/>
      <c r="D576" s="103"/>
      <c r="E576" s="323"/>
      <c r="F576" s="104"/>
      <c r="G576" s="105"/>
      <c r="H576" s="95"/>
      <c r="J576" s="475"/>
      <c r="K576" s="475"/>
    </row>
    <row r="577" spans="1:11" x14ac:dyDescent="0.2">
      <c r="A577" s="93"/>
      <c r="B577" s="321"/>
      <c r="C577" s="1" t="s">
        <v>41</v>
      </c>
      <c r="D577" s="98"/>
      <c r="E577" s="322"/>
      <c r="F577" s="99"/>
      <c r="G577" s="100"/>
      <c r="H577" s="95"/>
      <c r="J577" s="475"/>
      <c r="K577" s="475"/>
    </row>
    <row r="578" spans="1:11" x14ac:dyDescent="0.2">
      <c r="A578" s="93"/>
      <c r="B578" s="318" t="s">
        <v>172</v>
      </c>
      <c r="C578" s="365" t="s">
        <v>431</v>
      </c>
      <c r="D578" s="103" t="s">
        <v>391</v>
      </c>
      <c r="E578" s="366">
        <v>1</v>
      </c>
      <c r="F578" s="400">
        <v>94.518000000000001</v>
      </c>
      <c r="G578" s="444">
        <v>94.517958412098309</v>
      </c>
      <c r="H578" s="95"/>
      <c r="J578" s="475"/>
      <c r="K578" s="475"/>
    </row>
    <row r="579" spans="1:11" ht="13.5" thickBot="1" x14ac:dyDescent="0.25">
      <c r="A579" s="93"/>
      <c r="B579" s="319"/>
      <c r="C579" s="113"/>
      <c r="D579" s="114"/>
      <c r="E579" s="320"/>
      <c r="F579" s="183"/>
      <c r="G579" s="115"/>
      <c r="H579" s="95"/>
      <c r="J579" s="475"/>
      <c r="K579" s="475"/>
    </row>
    <row r="580" spans="1:11" ht="13.5" thickBot="1" x14ac:dyDescent="0.25">
      <c r="A580" s="93"/>
      <c r="B580" s="108"/>
      <c r="C580" s="126"/>
      <c r="D580" s="108"/>
      <c r="E580" s="107"/>
      <c r="F580" s="111" t="s">
        <v>42</v>
      </c>
      <c r="G580" s="472">
        <f>SUM(G572:G579)</f>
        <v>945.17958412098301</v>
      </c>
      <c r="H580" s="110">
        <f>+G580</f>
        <v>945.17958412098301</v>
      </c>
      <c r="J580" s="475"/>
      <c r="K580" s="475"/>
    </row>
    <row r="581" spans="1:11" s="467" customFormat="1" ht="13.5" thickBot="1" x14ac:dyDescent="0.25">
      <c r="A581" s="460"/>
      <c r="B581" s="561" t="s">
        <v>486</v>
      </c>
      <c r="C581" s="562"/>
      <c r="D581" s="562"/>
      <c r="E581" s="562"/>
      <c r="F581" s="562"/>
      <c r="G581" s="563"/>
      <c r="H581" s="470">
        <f>+'COEF INDEC'!$D$5</f>
        <v>1.117272096</v>
      </c>
      <c r="J581" s="475"/>
      <c r="K581" s="475"/>
    </row>
    <row r="582" spans="1:11" s="467" customFormat="1" ht="13.5" thickBot="1" x14ac:dyDescent="0.25">
      <c r="A582" s="460"/>
      <c r="B582" s="461"/>
      <c r="C582" s="462"/>
      <c r="D582" s="461"/>
      <c r="E582" s="463"/>
      <c r="F582" s="464"/>
      <c r="G582" s="465"/>
      <c r="H582" s="466">
        <f>+H580*H581</f>
        <v>1056.0227750472591</v>
      </c>
      <c r="J582" s="475"/>
      <c r="K582" s="475"/>
    </row>
    <row r="583" spans="1:11" ht="13.5" thickBot="1" x14ac:dyDescent="0.25">
      <c r="A583" s="93"/>
      <c r="B583" s="108"/>
      <c r="C583" s="126"/>
      <c r="D583" s="108"/>
      <c r="E583" s="107"/>
      <c r="F583" s="111" t="s">
        <v>43</v>
      </c>
      <c r="G583" s="112"/>
      <c r="H583" s="184">
        <f>+'[1]COEF. RESUMEN'!$D$19</f>
        <v>1.587</v>
      </c>
      <c r="J583" s="475"/>
      <c r="K583" s="475"/>
    </row>
    <row r="584" spans="1:11" ht="13.5" thickBot="1" x14ac:dyDescent="0.25">
      <c r="A584" s="93"/>
      <c r="B584" s="108"/>
      <c r="C584" s="106"/>
      <c r="D584" s="106"/>
      <c r="E584" s="107"/>
      <c r="F584" s="340" t="s">
        <v>7</v>
      </c>
      <c r="G584" s="341"/>
      <c r="H584" s="474">
        <f>+H583*H582</f>
        <v>1675.9081440000002</v>
      </c>
      <c r="I584" s="504"/>
      <c r="J584" s="475"/>
      <c r="K584" s="475"/>
    </row>
    <row r="585" spans="1:11" x14ac:dyDescent="0.2">
      <c r="A585" s="93"/>
      <c r="B585" s="108"/>
      <c r="C585" s="106"/>
      <c r="D585" s="106"/>
      <c r="E585" s="109"/>
      <c r="F585" s="338"/>
      <c r="G585" s="339"/>
      <c r="H585" s="339"/>
      <c r="J585" s="475"/>
      <c r="K585" s="475"/>
    </row>
    <row r="586" spans="1:11" ht="13.5" thickBot="1" x14ac:dyDescent="0.25">
      <c r="A586" s="348"/>
      <c r="B586" s="556" t="s">
        <v>319</v>
      </c>
      <c r="C586" s="556"/>
      <c r="D586" s="556"/>
      <c r="E586" s="556"/>
      <c r="F586" s="556"/>
      <c r="G586" s="556"/>
      <c r="H586" s="556"/>
      <c r="J586" s="475"/>
      <c r="K586" s="475"/>
    </row>
    <row r="587" spans="1:11" x14ac:dyDescent="0.2">
      <c r="A587" s="93"/>
      <c r="B587" s="97"/>
      <c r="C587" s="1" t="s">
        <v>37</v>
      </c>
      <c r="D587" s="98"/>
      <c r="E587" s="98"/>
      <c r="F587" s="99"/>
      <c r="G587" s="100"/>
      <c r="H587" s="101"/>
      <c r="J587" s="475"/>
      <c r="K587" s="475"/>
    </row>
    <row r="588" spans="1:11" x14ac:dyDescent="0.2">
      <c r="A588" s="93"/>
      <c r="B588" s="318" t="s">
        <v>392</v>
      </c>
      <c r="C588" s="365" t="s">
        <v>408</v>
      </c>
      <c r="D588" s="103" t="s">
        <v>404</v>
      </c>
      <c r="E588" s="433">
        <f>G588/F588</f>
        <v>13.805728004438029</v>
      </c>
      <c r="F588" s="400">
        <v>359.43</v>
      </c>
      <c r="G588" s="444">
        <v>4962.1928166351609</v>
      </c>
      <c r="H588" s="95"/>
      <c r="J588" s="475"/>
      <c r="K588" s="475"/>
    </row>
    <row r="589" spans="1:11" ht="13.5" thickBot="1" x14ac:dyDescent="0.25">
      <c r="A589" s="93"/>
      <c r="B589" s="318"/>
      <c r="C589" s="102"/>
      <c r="D589" s="103"/>
      <c r="E589" s="323"/>
      <c r="F589" s="104"/>
      <c r="G589" s="105"/>
      <c r="H589" s="95"/>
      <c r="J589" s="475"/>
      <c r="K589" s="475"/>
    </row>
    <row r="590" spans="1:11" x14ac:dyDescent="0.2">
      <c r="A590" s="93"/>
      <c r="B590" s="321"/>
      <c r="C590" s="1" t="s">
        <v>25</v>
      </c>
      <c r="D590" s="98"/>
      <c r="E590" s="322"/>
      <c r="F590" s="99"/>
      <c r="G590" s="100"/>
      <c r="H590" s="95"/>
      <c r="J590" s="475"/>
      <c r="K590" s="475"/>
    </row>
    <row r="591" spans="1:11" x14ac:dyDescent="0.2">
      <c r="A591" s="93"/>
      <c r="B591" s="318" t="s">
        <v>19</v>
      </c>
      <c r="C591" s="365" t="s">
        <v>316</v>
      </c>
      <c r="D591" s="103" t="s">
        <v>391</v>
      </c>
      <c r="E591" s="366">
        <v>1</v>
      </c>
      <c r="F591" s="400">
        <v>664.62599999999998</v>
      </c>
      <c r="G591" s="444">
        <v>661.62570888468815</v>
      </c>
      <c r="H591" s="95"/>
      <c r="J591" s="475"/>
      <c r="K591" s="475"/>
    </row>
    <row r="592" spans="1:11" ht="13.5" thickBot="1" x14ac:dyDescent="0.25">
      <c r="A592" s="93"/>
      <c r="B592" s="318"/>
      <c r="C592" s="102"/>
      <c r="D592" s="103"/>
      <c r="E592" s="323"/>
      <c r="F592" s="104"/>
      <c r="G592" s="105"/>
      <c r="H592" s="95"/>
      <c r="J592" s="475"/>
      <c r="K592" s="475"/>
    </row>
    <row r="593" spans="1:11" x14ac:dyDescent="0.2">
      <c r="A593" s="93"/>
      <c r="B593" s="321"/>
      <c r="C593" s="1" t="s">
        <v>41</v>
      </c>
      <c r="D593" s="98"/>
      <c r="E593" s="322"/>
      <c r="F593" s="99"/>
      <c r="G593" s="100"/>
      <c r="H593" s="95"/>
      <c r="J593" s="475"/>
      <c r="K593" s="475"/>
    </row>
    <row r="594" spans="1:11" x14ac:dyDescent="0.2">
      <c r="A594" s="93"/>
      <c r="B594" s="318" t="s">
        <v>172</v>
      </c>
      <c r="C594" s="365" t="s">
        <v>452</v>
      </c>
      <c r="D594" s="103" t="s">
        <v>391</v>
      </c>
      <c r="E594" s="366">
        <v>1</v>
      </c>
      <c r="F594" s="400">
        <v>992.43899999999996</v>
      </c>
      <c r="G594" s="444">
        <v>992.43856332703206</v>
      </c>
      <c r="H594" s="95"/>
      <c r="J594" s="475"/>
      <c r="K594" s="475"/>
    </row>
    <row r="595" spans="1:11" ht="13.5" thickBot="1" x14ac:dyDescent="0.25">
      <c r="A595" s="93"/>
      <c r="B595" s="319"/>
      <c r="C595" s="113"/>
      <c r="D595" s="114"/>
      <c r="E595" s="320"/>
      <c r="F595" s="183"/>
      <c r="G595" s="115"/>
      <c r="H595" s="95"/>
      <c r="J595" s="475"/>
      <c r="K595" s="475"/>
    </row>
    <row r="596" spans="1:11" ht="13.5" thickBot="1" x14ac:dyDescent="0.25">
      <c r="A596" s="93"/>
      <c r="B596" s="108"/>
      <c r="C596" s="126"/>
      <c r="D596" s="108"/>
      <c r="E596" s="107"/>
      <c r="F596" s="111" t="s">
        <v>42</v>
      </c>
      <c r="G596" s="472">
        <f>SUM(G588:G595)</f>
        <v>6616.2570888468808</v>
      </c>
      <c r="H596" s="110">
        <f>+G596</f>
        <v>6616.2570888468808</v>
      </c>
      <c r="J596" s="475"/>
      <c r="K596" s="475"/>
    </row>
    <row r="597" spans="1:11" s="467" customFormat="1" ht="13.5" thickBot="1" x14ac:dyDescent="0.25">
      <c r="A597" s="460"/>
      <c r="B597" s="561" t="s">
        <v>486</v>
      </c>
      <c r="C597" s="562"/>
      <c r="D597" s="562"/>
      <c r="E597" s="562"/>
      <c r="F597" s="562"/>
      <c r="G597" s="563"/>
      <c r="H597" s="470">
        <f>+'COEF INDEC'!$D$5</f>
        <v>1.117272096</v>
      </c>
      <c r="J597" s="475"/>
      <c r="K597" s="475"/>
    </row>
    <row r="598" spans="1:11" s="467" customFormat="1" ht="13.5" thickBot="1" x14ac:dyDescent="0.25">
      <c r="A598" s="460"/>
      <c r="B598" s="461"/>
      <c r="C598" s="462"/>
      <c r="D598" s="461"/>
      <c r="E598" s="463"/>
      <c r="F598" s="464"/>
      <c r="G598" s="465"/>
      <c r="H598" s="466">
        <f>+H596*H597</f>
        <v>7392.1594253308131</v>
      </c>
      <c r="J598" s="475"/>
      <c r="K598" s="475"/>
    </row>
    <row r="599" spans="1:11" ht="13.5" thickBot="1" x14ac:dyDescent="0.25">
      <c r="A599" s="93"/>
      <c r="B599" s="108"/>
      <c r="C599" s="126"/>
      <c r="D599" s="108"/>
      <c r="E599" s="107"/>
      <c r="F599" s="111" t="s">
        <v>43</v>
      </c>
      <c r="G599" s="112"/>
      <c r="H599" s="184">
        <f>+'[1]COEF. RESUMEN'!$D$19</f>
        <v>1.587</v>
      </c>
      <c r="J599" s="475"/>
      <c r="K599" s="475"/>
    </row>
    <row r="600" spans="1:11" ht="13.5" thickBot="1" x14ac:dyDescent="0.25">
      <c r="A600" s="93"/>
      <c r="B600" s="108"/>
      <c r="C600" s="106"/>
      <c r="D600" s="106"/>
      <c r="E600" s="107"/>
      <c r="F600" s="340" t="s">
        <v>7</v>
      </c>
      <c r="G600" s="341"/>
      <c r="H600" s="474">
        <f>+H599*H598</f>
        <v>11731.357008000001</v>
      </c>
      <c r="I600" s="504"/>
      <c r="J600" s="475"/>
      <c r="K600" s="475"/>
    </row>
    <row r="601" spans="1:11" x14ac:dyDescent="0.2">
      <c r="A601" s="93"/>
      <c r="B601" s="108"/>
      <c r="C601" s="106"/>
      <c r="D601" s="106"/>
      <c r="E601" s="109"/>
      <c r="F601" s="338"/>
      <c r="G601" s="339"/>
      <c r="H601" s="339"/>
      <c r="J601" s="475"/>
      <c r="K601" s="475"/>
    </row>
    <row r="602" spans="1:11" ht="13.5" thickBot="1" x14ac:dyDescent="0.25">
      <c r="A602" s="348"/>
      <c r="B602" s="556" t="s">
        <v>318</v>
      </c>
      <c r="C602" s="556"/>
      <c r="D602" s="556"/>
      <c r="E602" s="556"/>
      <c r="F602" s="556"/>
      <c r="G602" s="556"/>
      <c r="H602" s="556"/>
      <c r="J602" s="475"/>
      <c r="K602" s="475"/>
    </row>
    <row r="603" spans="1:11" x14ac:dyDescent="0.2">
      <c r="A603" s="93"/>
      <c r="B603" s="97"/>
      <c r="C603" s="1" t="s">
        <v>37</v>
      </c>
      <c r="D603" s="98"/>
      <c r="E603" s="98"/>
      <c r="F603" s="99"/>
      <c r="G603" s="100"/>
      <c r="H603" s="101"/>
      <c r="J603" s="475"/>
      <c r="K603" s="475"/>
    </row>
    <row r="604" spans="1:11" x14ac:dyDescent="0.2">
      <c r="A604" s="93"/>
      <c r="B604" s="318">
        <v>1</v>
      </c>
      <c r="C604" s="365" t="s">
        <v>453</v>
      </c>
      <c r="D604" s="103" t="s">
        <v>404</v>
      </c>
      <c r="E604" s="433">
        <f>G604/F604</f>
        <v>0.37128961010382988</v>
      </c>
      <c r="F604" s="400">
        <v>305.48</v>
      </c>
      <c r="G604" s="444">
        <v>113.42155009451795</v>
      </c>
      <c r="H604" s="95"/>
      <c r="J604" s="475"/>
      <c r="K604" s="475"/>
    </row>
    <row r="605" spans="1:11" ht="13.5" thickBot="1" x14ac:dyDescent="0.25">
      <c r="A605" s="93"/>
      <c r="B605" s="318"/>
      <c r="C605" s="102"/>
      <c r="D605" s="103"/>
      <c r="E605" s="323"/>
      <c r="F605" s="104"/>
      <c r="G605" s="105"/>
      <c r="H605" s="95"/>
      <c r="J605" s="475"/>
      <c r="K605" s="475"/>
    </row>
    <row r="606" spans="1:11" x14ac:dyDescent="0.2">
      <c r="A606" s="93"/>
      <c r="B606" s="321"/>
      <c r="C606" s="1" t="s">
        <v>25</v>
      </c>
      <c r="D606" s="98"/>
      <c r="E606" s="322"/>
      <c r="F606" s="99"/>
      <c r="G606" s="100"/>
      <c r="H606" s="95"/>
      <c r="J606" s="475"/>
      <c r="K606" s="475"/>
    </row>
    <row r="607" spans="1:11" x14ac:dyDescent="0.2">
      <c r="A607" s="93"/>
      <c r="B607" s="318" t="s">
        <v>191</v>
      </c>
      <c r="C607" s="365" t="s">
        <v>454</v>
      </c>
      <c r="D607" s="103" t="s">
        <v>391</v>
      </c>
      <c r="E607" s="366">
        <v>54</v>
      </c>
      <c r="F607" s="400">
        <f>G607/E607</f>
        <v>4.2007981516488133</v>
      </c>
      <c r="G607" s="446">
        <v>226.84310018903591</v>
      </c>
      <c r="H607" s="95"/>
      <c r="J607" s="475"/>
      <c r="K607" s="475"/>
    </row>
    <row r="608" spans="1:11" ht="13.5" thickBot="1" x14ac:dyDescent="0.25">
      <c r="A608" s="93"/>
      <c r="B608" s="318"/>
      <c r="C608" s="102"/>
      <c r="D608" s="103"/>
      <c r="E608" s="323"/>
      <c r="F608" s="104"/>
      <c r="G608" s="105"/>
      <c r="H608" s="95"/>
      <c r="J608" s="475"/>
      <c r="K608" s="475"/>
    </row>
    <row r="609" spans="1:11" x14ac:dyDescent="0.2">
      <c r="A609" s="93"/>
      <c r="B609" s="321"/>
      <c r="C609" s="1" t="s">
        <v>41</v>
      </c>
      <c r="D609" s="98"/>
      <c r="E609" s="322"/>
      <c r="F609" s="99"/>
      <c r="G609" s="100"/>
      <c r="H609" s="95"/>
      <c r="J609" s="475"/>
      <c r="K609" s="475"/>
    </row>
    <row r="610" spans="1:11" x14ac:dyDescent="0.2">
      <c r="A610" s="93"/>
      <c r="B610" s="318" t="s">
        <v>191</v>
      </c>
      <c r="C610" s="365" t="s">
        <v>317</v>
      </c>
      <c r="D610" s="103" t="s">
        <v>391</v>
      </c>
      <c r="E610" s="366">
        <v>1</v>
      </c>
      <c r="F610" s="400">
        <v>367.80700000000002</v>
      </c>
      <c r="G610" s="446">
        <v>37.807183364839318</v>
      </c>
      <c r="H610" s="95"/>
      <c r="J610" s="475"/>
      <c r="K610" s="475"/>
    </row>
    <row r="611" spans="1:11" ht="13.5" thickBot="1" x14ac:dyDescent="0.25">
      <c r="A611" s="93"/>
      <c r="B611" s="319"/>
      <c r="C611" s="113"/>
      <c r="D611" s="114"/>
      <c r="E611" s="320"/>
      <c r="F611" s="183"/>
      <c r="G611" s="115"/>
      <c r="H611" s="95"/>
      <c r="J611" s="475"/>
      <c r="K611" s="475"/>
    </row>
    <row r="612" spans="1:11" ht="13.5" thickBot="1" x14ac:dyDescent="0.25">
      <c r="A612" s="93"/>
      <c r="B612" s="108"/>
      <c r="C612" s="126"/>
      <c r="D612" s="108"/>
      <c r="E612" s="107"/>
      <c r="F612" s="111" t="s">
        <v>42</v>
      </c>
      <c r="G612" s="472">
        <f>SUM(G604:G611)</f>
        <v>378.07183364839318</v>
      </c>
      <c r="H612" s="110">
        <f>+G612</f>
        <v>378.07183364839318</v>
      </c>
      <c r="J612" s="475"/>
      <c r="K612" s="475"/>
    </row>
    <row r="613" spans="1:11" s="467" customFormat="1" ht="13.5" thickBot="1" x14ac:dyDescent="0.25">
      <c r="A613" s="460"/>
      <c r="B613" s="561" t="s">
        <v>486</v>
      </c>
      <c r="C613" s="562"/>
      <c r="D613" s="562"/>
      <c r="E613" s="562"/>
      <c r="F613" s="562"/>
      <c r="G613" s="563"/>
      <c r="H613" s="470">
        <f>+'COEF INDEC'!$D$5</f>
        <v>1.117272096</v>
      </c>
      <c r="J613" s="475"/>
      <c r="K613" s="475"/>
    </row>
    <row r="614" spans="1:11" s="467" customFormat="1" ht="13.5" thickBot="1" x14ac:dyDescent="0.25">
      <c r="A614" s="460"/>
      <c r="B614" s="461"/>
      <c r="C614" s="462"/>
      <c r="D614" s="461"/>
      <c r="E614" s="463"/>
      <c r="F614" s="464"/>
      <c r="G614" s="465"/>
      <c r="H614" s="466">
        <f>+H612*H613</f>
        <v>422.40911001890356</v>
      </c>
      <c r="J614" s="475"/>
      <c r="K614" s="475"/>
    </row>
    <row r="615" spans="1:11" ht="13.5" thickBot="1" x14ac:dyDescent="0.25">
      <c r="A615" s="93"/>
      <c r="B615" s="108"/>
      <c r="C615" s="126"/>
      <c r="D615" s="108"/>
      <c r="E615" s="107"/>
      <c r="F615" s="111" t="s">
        <v>43</v>
      </c>
      <c r="G615" s="112"/>
      <c r="H615" s="184">
        <f>+'[1]COEF. RESUMEN'!$D$19</f>
        <v>1.587</v>
      </c>
      <c r="J615" s="475"/>
      <c r="K615" s="475"/>
    </row>
    <row r="616" spans="1:11" ht="13.5" thickBot="1" x14ac:dyDescent="0.25">
      <c r="A616" s="93"/>
      <c r="B616" s="108"/>
      <c r="C616" s="106"/>
      <c r="D616" s="106"/>
      <c r="E616" s="107"/>
      <c r="F616" s="340" t="s">
        <v>7</v>
      </c>
      <c r="G616" s="341"/>
      <c r="H616" s="474">
        <f>+H615*H614</f>
        <v>670.36325759999988</v>
      </c>
      <c r="I616" s="504"/>
      <c r="J616" s="475"/>
      <c r="K616" s="475"/>
    </row>
    <row r="617" spans="1:11" x14ac:dyDescent="0.2">
      <c r="A617" s="93"/>
      <c r="B617" s="108"/>
      <c r="C617" s="106"/>
      <c r="D617" s="106"/>
      <c r="E617" s="109"/>
      <c r="F617" s="338"/>
      <c r="G617" s="339"/>
      <c r="H617" s="339"/>
      <c r="I617" s="504"/>
      <c r="J617" s="475"/>
      <c r="K617" s="475"/>
    </row>
    <row r="618" spans="1:11" x14ac:dyDescent="0.2">
      <c r="A618" s="93"/>
      <c r="B618" s="108"/>
      <c r="C618" s="106"/>
      <c r="D618" s="106"/>
      <c r="E618" s="109"/>
      <c r="F618" s="338"/>
      <c r="G618" s="339"/>
      <c r="H618" s="339"/>
      <c r="I618" s="504"/>
      <c r="J618" s="475"/>
      <c r="K618" s="475"/>
    </row>
    <row r="619" spans="1:11" x14ac:dyDescent="0.2">
      <c r="A619" s="93"/>
      <c r="B619" s="108"/>
      <c r="C619" s="106"/>
      <c r="D619" s="106"/>
      <c r="E619" s="109"/>
      <c r="F619" s="338"/>
      <c r="G619" s="339"/>
      <c r="H619" s="339"/>
      <c r="I619" s="504"/>
      <c r="J619" s="475"/>
      <c r="K619" s="475"/>
    </row>
    <row r="620" spans="1:11" x14ac:dyDescent="0.2">
      <c r="A620" s="93"/>
      <c r="B620" s="108"/>
      <c r="C620" s="106"/>
      <c r="D620" s="106"/>
      <c r="E620" s="109"/>
      <c r="F620" s="338"/>
      <c r="G620" s="339"/>
      <c r="H620" s="339"/>
      <c r="I620" s="504"/>
      <c r="J620" s="475"/>
      <c r="K620" s="475"/>
    </row>
    <row r="621" spans="1:11" x14ac:dyDescent="0.2">
      <c r="A621" s="93"/>
      <c r="B621" s="108"/>
      <c r="C621" s="106"/>
      <c r="D621" s="106"/>
      <c r="E621" s="109"/>
      <c r="F621" s="338"/>
      <c r="G621" s="339"/>
      <c r="H621" s="339"/>
      <c r="I621" s="504"/>
      <c r="J621" s="475"/>
      <c r="K621" s="475"/>
    </row>
    <row r="622" spans="1:11" x14ac:dyDescent="0.2">
      <c r="A622" s="93"/>
      <c r="B622" s="108"/>
      <c r="C622" s="106"/>
      <c r="D622" s="106"/>
      <c r="E622" s="109"/>
      <c r="F622" s="338"/>
      <c r="G622" s="339"/>
      <c r="H622" s="339"/>
      <c r="I622" s="504"/>
      <c r="J622" s="475"/>
      <c r="K622" s="475"/>
    </row>
    <row r="623" spans="1:11" x14ac:dyDescent="0.2">
      <c r="A623" s="93"/>
      <c r="B623" s="108"/>
      <c r="C623" s="106"/>
      <c r="D623" s="106"/>
      <c r="E623" s="109"/>
      <c r="F623" s="338"/>
      <c r="G623" s="339"/>
      <c r="H623" s="339"/>
      <c r="I623" s="504"/>
      <c r="J623" s="475"/>
      <c r="K623" s="475"/>
    </row>
    <row r="624" spans="1:11" x14ac:dyDescent="0.2">
      <c r="A624" s="93"/>
      <c r="B624" s="108"/>
      <c r="C624" s="106"/>
      <c r="D624" s="106"/>
      <c r="E624" s="109"/>
      <c r="F624" s="338"/>
      <c r="G624" s="339"/>
      <c r="H624" s="339"/>
      <c r="I624" s="504"/>
      <c r="J624" s="475"/>
      <c r="K624" s="475"/>
    </row>
    <row r="625" spans="1:11" ht="9.75" customHeight="1" x14ac:dyDescent="0.2">
      <c r="A625" s="93"/>
      <c r="B625" s="108"/>
      <c r="C625" s="106"/>
      <c r="D625" s="106"/>
      <c r="E625" s="109"/>
      <c r="F625" s="338"/>
      <c r="G625" s="339"/>
      <c r="H625" s="339"/>
      <c r="I625" s="504"/>
      <c r="J625" s="475"/>
      <c r="K625" s="475"/>
    </row>
    <row r="626" spans="1:11" x14ac:dyDescent="0.2">
      <c r="A626" s="93"/>
      <c r="B626" s="108"/>
      <c r="C626" s="106"/>
      <c r="D626" s="106"/>
      <c r="E626" s="109"/>
      <c r="F626" s="338"/>
      <c r="G626" s="339"/>
      <c r="H626" s="339"/>
      <c r="J626" s="475"/>
      <c r="K626" s="475"/>
    </row>
    <row r="627" spans="1:11" ht="13.5" thickBot="1" x14ac:dyDescent="0.25">
      <c r="A627" s="348"/>
      <c r="B627" s="556" t="s">
        <v>320</v>
      </c>
      <c r="C627" s="556"/>
      <c r="D627" s="556"/>
      <c r="E627" s="556"/>
      <c r="F627" s="556"/>
      <c r="G627" s="556"/>
      <c r="H627" s="556"/>
      <c r="J627" s="475"/>
      <c r="K627" s="475"/>
    </row>
    <row r="628" spans="1:11" x14ac:dyDescent="0.2">
      <c r="A628" s="93"/>
      <c r="B628" s="97"/>
      <c r="C628" s="1" t="s">
        <v>37</v>
      </c>
      <c r="D628" s="98"/>
      <c r="E628" s="98"/>
      <c r="F628" s="99"/>
      <c r="G628" s="100"/>
      <c r="H628" s="101"/>
      <c r="J628" s="475"/>
      <c r="K628" s="475"/>
    </row>
    <row r="629" spans="1:11" x14ac:dyDescent="0.2">
      <c r="A629" s="93"/>
      <c r="B629" s="318" t="s">
        <v>392</v>
      </c>
      <c r="C629" s="365" t="s">
        <v>455</v>
      </c>
      <c r="D629" s="103" t="s">
        <v>404</v>
      </c>
      <c r="E629" s="433">
        <f>G629/F629</f>
        <v>1.8564480505191494</v>
      </c>
      <c r="F629" s="400">
        <v>305.48</v>
      </c>
      <c r="G629" s="446">
        <v>567.10775047258983</v>
      </c>
      <c r="H629" s="95"/>
      <c r="J629" s="475"/>
      <c r="K629" s="475"/>
    </row>
    <row r="630" spans="1:11" ht="13.5" thickBot="1" x14ac:dyDescent="0.25">
      <c r="A630" s="93"/>
      <c r="B630" s="318"/>
      <c r="C630" s="102"/>
      <c r="D630" s="103"/>
      <c r="E630" s="323"/>
      <c r="F630" s="104"/>
      <c r="G630" s="105"/>
      <c r="H630" s="95"/>
      <c r="J630" s="475"/>
      <c r="K630" s="475"/>
    </row>
    <row r="631" spans="1:11" x14ac:dyDescent="0.2">
      <c r="A631" s="93"/>
      <c r="B631" s="321"/>
      <c r="C631" s="1" t="s">
        <v>25</v>
      </c>
      <c r="D631" s="98"/>
      <c r="E631" s="322"/>
      <c r="F631" s="99"/>
      <c r="G631" s="100"/>
      <c r="H631" s="95"/>
      <c r="J631" s="475"/>
      <c r="K631" s="475"/>
    </row>
    <row r="632" spans="1:11" x14ac:dyDescent="0.2">
      <c r="A632" s="93"/>
      <c r="B632" s="318" t="s">
        <v>19</v>
      </c>
      <c r="C632" s="365" t="s">
        <v>202</v>
      </c>
      <c r="D632" s="103" t="s">
        <v>391</v>
      </c>
      <c r="E632" s="366">
        <v>8</v>
      </c>
      <c r="F632" s="400">
        <f>G632/E632</f>
        <v>141.77693761814746</v>
      </c>
      <c r="G632" s="446">
        <v>1134.2155009451797</v>
      </c>
      <c r="H632" s="95"/>
      <c r="J632" s="475"/>
      <c r="K632" s="475"/>
    </row>
    <row r="633" spans="1:11" ht="13.5" thickBot="1" x14ac:dyDescent="0.25">
      <c r="A633" s="93"/>
      <c r="B633" s="318"/>
      <c r="C633" s="102"/>
      <c r="D633" s="103"/>
      <c r="E633" s="323"/>
      <c r="F633" s="104"/>
      <c r="G633" s="105"/>
      <c r="H633" s="95"/>
      <c r="J633" s="475"/>
      <c r="K633" s="475"/>
    </row>
    <row r="634" spans="1:11" x14ac:dyDescent="0.2">
      <c r="A634" s="93"/>
      <c r="B634" s="321"/>
      <c r="C634" s="1" t="s">
        <v>41</v>
      </c>
      <c r="D634" s="98"/>
      <c r="E634" s="322"/>
      <c r="F634" s="99"/>
      <c r="G634" s="100"/>
      <c r="H634" s="95"/>
      <c r="J634" s="475"/>
      <c r="K634" s="475"/>
    </row>
    <row r="635" spans="1:11" x14ac:dyDescent="0.2">
      <c r="A635" s="93"/>
      <c r="B635" s="318" t="s">
        <v>172</v>
      </c>
      <c r="C635" s="365" t="s">
        <v>202</v>
      </c>
      <c r="D635" s="103" t="s">
        <v>391</v>
      </c>
      <c r="E635" s="366">
        <v>1</v>
      </c>
      <c r="F635" s="400">
        <v>189.036</v>
      </c>
      <c r="G635" s="446">
        <v>189.03591682419662</v>
      </c>
      <c r="H635" s="95"/>
      <c r="J635" s="475"/>
      <c r="K635" s="475"/>
    </row>
    <row r="636" spans="1:11" ht="13.5" thickBot="1" x14ac:dyDescent="0.25">
      <c r="A636" s="93"/>
      <c r="B636" s="319"/>
      <c r="C636" s="113"/>
      <c r="D636" s="114"/>
      <c r="E636" s="320"/>
      <c r="F636" s="183"/>
      <c r="G636" s="115"/>
      <c r="H636" s="95"/>
      <c r="J636" s="475"/>
      <c r="K636" s="475"/>
    </row>
    <row r="637" spans="1:11" ht="13.5" thickBot="1" x14ac:dyDescent="0.25">
      <c r="A637" s="93"/>
      <c r="B637" s="108"/>
      <c r="C637" s="126"/>
      <c r="D637" s="108"/>
      <c r="E637" s="107"/>
      <c r="F637" s="111" t="s">
        <v>42</v>
      </c>
      <c r="G637" s="472">
        <f>SUM(G629:G636)</f>
        <v>1890.359168241966</v>
      </c>
      <c r="H637" s="110">
        <f>+G637</f>
        <v>1890.359168241966</v>
      </c>
      <c r="J637" s="475"/>
      <c r="K637" s="475"/>
    </row>
    <row r="638" spans="1:11" s="467" customFormat="1" ht="13.5" thickBot="1" x14ac:dyDescent="0.25">
      <c r="A638" s="460"/>
      <c r="B638" s="561" t="s">
        <v>486</v>
      </c>
      <c r="C638" s="562"/>
      <c r="D638" s="562"/>
      <c r="E638" s="562"/>
      <c r="F638" s="562"/>
      <c r="G638" s="563"/>
      <c r="H638" s="470">
        <f>+'COEF INDEC'!$D$5</f>
        <v>1.117272096</v>
      </c>
      <c r="J638" s="475"/>
      <c r="K638" s="475"/>
    </row>
    <row r="639" spans="1:11" s="467" customFormat="1" ht="13.5" thickBot="1" x14ac:dyDescent="0.25">
      <c r="A639" s="460"/>
      <c r="B639" s="461"/>
      <c r="C639" s="462"/>
      <c r="D639" s="461"/>
      <c r="E639" s="463"/>
      <c r="F639" s="464"/>
      <c r="G639" s="465"/>
      <c r="H639" s="466">
        <f>+H637*H638</f>
        <v>2112.0455500945181</v>
      </c>
      <c r="J639" s="475"/>
      <c r="K639" s="475"/>
    </row>
    <row r="640" spans="1:11" ht="13.5" thickBot="1" x14ac:dyDescent="0.25">
      <c r="A640" s="93"/>
      <c r="B640" s="108"/>
      <c r="C640" s="126"/>
      <c r="D640" s="108"/>
      <c r="E640" s="107"/>
      <c r="F640" s="111" t="s">
        <v>43</v>
      </c>
      <c r="G640" s="112"/>
      <c r="H640" s="184">
        <f>+'[1]COEF. RESUMEN'!$D$19</f>
        <v>1.587</v>
      </c>
      <c r="J640" s="475"/>
      <c r="K640" s="475"/>
    </row>
    <row r="641" spans="1:11" ht="13.5" thickBot="1" x14ac:dyDescent="0.25">
      <c r="A641" s="93"/>
      <c r="B641" s="108"/>
      <c r="C641" s="106"/>
      <c r="D641" s="106"/>
      <c r="E641" s="107"/>
      <c r="F641" s="340" t="s">
        <v>7</v>
      </c>
      <c r="G641" s="341"/>
      <c r="H641" s="474">
        <f>+H640*H639</f>
        <v>3351.8162880000004</v>
      </c>
      <c r="I641" s="504"/>
      <c r="J641" s="475"/>
      <c r="K641" s="475"/>
    </row>
    <row r="642" spans="1:11" x14ac:dyDescent="0.2">
      <c r="A642" s="93"/>
      <c r="B642" s="108"/>
      <c r="C642" s="106"/>
      <c r="D642" s="106"/>
      <c r="E642" s="109"/>
      <c r="F642" s="338"/>
      <c r="G642" s="339"/>
      <c r="H642" s="339"/>
      <c r="J642" s="475"/>
      <c r="K642" s="475"/>
    </row>
    <row r="643" spans="1:11" x14ac:dyDescent="0.2">
      <c r="A643" s="556" t="s">
        <v>312</v>
      </c>
      <c r="B643" s="556"/>
      <c r="C643" s="556"/>
      <c r="D643" s="556"/>
      <c r="E643" s="556"/>
      <c r="F643" s="556"/>
      <c r="G643" s="556"/>
      <c r="H643" s="556"/>
      <c r="J643" s="475"/>
      <c r="K643" s="475"/>
    </row>
    <row r="644" spans="1:11" ht="13.5" thickBot="1" x14ac:dyDescent="0.25">
      <c r="A644" s="348"/>
      <c r="B644" s="556" t="s">
        <v>313</v>
      </c>
      <c r="C644" s="556"/>
      <c r="D644" s="556"/>
      <c r="E644" s="556"/>
      <c r="F644" s="556"/>
      <c r="G644" s="556"/>
      <c r="H644" s="556"/>
      <c r="J644" s="475"/>
      <c r="K644" s="475"/>
    </row>
    <row r="645" spans="1:11" x14ac:dyDescent="0.2">
      <c r="A645" s="93"/>
      <c r="B645" s="97"/>
      <c r="C645" s="1" t="s">
        <v>37</v>
      </c>
      <c r="D645" s="98"/>
      <c r="E645" s="98"/>
      <c r="F645" s="99"/>
      <c r="G645" s="100"/>
      <c r="H645" s="101"/>
      <c r="J645" s="475"/>
      <c r="K645" s="475"/>
    </row>
    <row r="646" spans="1:11" x14ac:dyDescent="0.2">
      <c r="A646" s="93"/>
      <c r="B646" s="318" t="s">
        <v>392</v>
      </c>
      <c r="C646" s="365" t="s">
        <v>403</v>
      </c>
      <c r="D646" s="103" t="s">
        <v>404</v>
      </c>
      <c r="E646" s="433">
        <f>G646/F646</f>
        <v>1.3923360378893619</v>
      </c>
      <c r="F646" s="400">
        <v>305.48</v>
      </c>
      <c r="G646" s="446">
        <v>425.33081285444229</v>
      </c>
      <c r="H646" s="95"/>
      <c r="J646" s="475"/>
      <c r="K646" s="475"/>
    </row>
    <row r="647" spans="1:11" ht="13.5" thickBot="1" x14ac:dyDescent="0.25">
      <c r="A647" s="93"/>
      <c r="B647" s="318"/>
      <c r="C647" s="102"/>
      <c r="D647" s="103"/>
      <c r="E647" s="323"/>
      <c r="F647" s="104"/>
      <c r="G647" s="105"/>
      <c r="H647" s="95"/>
      <c r="J647" s="475"/>
      <c r="K647" s="475"/>
    </row>
    <row r="648" spans="1:11" x14ac:dyDescent="0.2">
      <c r="A648" s="93"/>
      <c r="B648" s="321"/>
      <c r="C648" s="1" t="s">
        <v>25</v>
      </c>
      <c r="D648" s="98"/>
      <c r="E648" s="322"/>
      <c r="F648" s="99"/>
      <c r="G648" s="100"/>
      <c r="H648" s="95"/>
      <c r="J648" s="475"/>
      <c r="K648" s="475"/>
    </row>
    <row r="649" spans="1:11" x14ac:dyDescent="0.2">
      <c r="A649" s="93"/>
      <c r="B649" s="318" t="s">
        <v>19</v>
      </c>
      <c r="C649" s="365" t="s">
        <v>314</v>
      </c>
      <c r="D649" s="103" t="s">
        <v>391</v>
      </c>
      <c r="E649" s="366">
        <v>15</v>
      </c>
      <c r="F649" s="400">
        <f>G649/E649</f>
        <v>56.710775047258998</v>
      </c>
      <c r="G649" s="446">
        <v>850.66162570888503</v>
      </c>
      <c r="H649" s="95"/>
      <c r="J649" s="475"/>
      <c r="K649" s="475"/>
    </row>
    <row r="650" spans="1:11" ht="13.5" thickBot="1" x14ac:dyDescent="0.25">
      <c r="A650" s="93"/>
      <c r="B650" s="318"/>
      <c r="C650" s="102"/>
      <c r="D650" s="103"/>
      <c r="E650" s="323"/>
      <c r="F650" s="104"/>
      <c r="G650" s="105"/>
      <c r="H650" s="426"/>
      <c r="J650" s="475"/>
      <c r="K650" s="475"/>
    </row>
    <row r="651" spans="1:11" x14ac:dyDescent="0.2">
      <c r="A651" s="93"/>
      <c r="B651" s="321"/>
      <c r="C651" s="1" t="s">
        <v>41</v>
      </c>
      <c r="D651" s="98"/>
      <c r="E651" s="322"/>
      <c r="F651" s="99"/>
      <c r="G651" s="100"/>
      <c r="H651" s="95"/>
      <c r="J651" s="475"/>
      <c r="K651" s="475"/>
    </row>
    <row r="652" spans="1:11" x14ac:dyDescent="0.2">
      <c r="A652" s="93"/>
      <c r="B652" s="318" t="s">
        <v>172</v>
      </c>
      <c r="C652" s="365" t="s">
        <v>431</v>
      </c>
      <c r="D652" s="103" t="s">
        <v>391</v>
      </c>
      <c r="E652" s="366">
        <v>1</v>
      </c>
      <c r="F652" s="400">
        <v>141.77699999999999</v>
      </c>
      <c r="G652" s="446">
        <v>141.77693761814746</v>
      </c>
      <c r="H652" s="95"/>
      <c r="J652" s="475"/>
      <c r="K652" s="475"/>
    </row>
    <row r="653" spans="1:11" ht="13.5" thickBot="1" x14ac:dyDescent="0.25">
      <c r="A653" s="93"/>
      <c r="B653" s="319"/>
      <c r="C653" s="113"/>
      <c r="D653" s="114"/>
      <c r="E653" s="320"/>
      <c r="F653" s="183"/>
      <c r="G653" s="115"/>
      <c r="H653" s="95"/>
      <c r="J653" s="475"/>
      <c r="K653" s="475"/>
    </row>
    <row r="654" spans="1:11" ht="13.5" thickBot="1" x14ac:dyDescent="0.25">
      <c r="A654" s="93"/>
      <c r="B654" s="108"/>
      <c r="C654" s="126"/>
      <c r="D654" s="108"/>
      <c r="E654" s="107"/>
      <c r="F654" s="111" t="s">
        <v>42</v>
      </c>
      <c r="G654" s="472">
        <f>SUM(G646:G653)</f>
        <v>1417.7693761814749</v>
      </c>
      <c r="H654" s="110">
        <f>+G654</f>
        <v>1417.7693761814749</v>
      </c>
      <c r="J654" s="475"/>
      <c r="K654" s="475"/>
    </row>
    <row r="655" spans="1:11" s="467" customFormat="1" ht="13.5" thickBot="1" x14ac:dyDescent="0.25">
      <c r="A655" s="460"/>
      <c r="B655" s="561" t="s">
        <v>486</v>
      </c>
      <c r="C655" s="562"/>
      <c r="D655" s="562"/>
      <c r="E655" s="562"/>
      <c r="F655" s="562"/>
      <c r="G655" s="563"/>
      <c r="H655" s="470">
        <f>+'COEF INDEC'!$D$5</f>
        <v>1.117272096</v>
      </c>
      <c r="J655" s="475"/>
      <c r="K655" s="475"/>
    </row>
    <row r="656" spans="1:11" s="467" customFormat="1" ht="13.5" thickBot="1" x14ac:dyDescent="0.25">
      <c r="A656" s="460"/>
      <c r="B656" s="461"/>
      <c r="C656" s="462"/>
      <c r="D656" s="461"/>
      <c r="E656" s="463"/>
      <c r="F656" s="464"/>
      <c r="G656" s="465"/>
      <c r="H656" s="466">
        <f>+H654*H655</f>
        <v>1584.0341625708888</v>
      </c>
      <c r="J656" s="475"/>
      <c r="K656" s="475"/>
    </row>
    <row r="657" spans="1:11" ht="13.5" thickBot="1" x14ac:dyDescent="0.25">
      <c r="A657" s="93"/>
      <c r="B657" s="108"/>
      <c r="C657" s="126"/>
      <c r="D657" s="108"/>
      <c r="E657" s="107"/>
      <c r="F657" s="111" t="s">
        <v>43</v>
      </c>
      <c r="G657" s="112"/>
      <c r="H657" s="184">
        <f>+'[1]COEF. RESUMEN'!$D$19</f>
        <v>1.587</v>
      </c>
      <c r="J657" s="475"/>
      <c r="K657" s="475"/>
    </row>
    <row r="658" spans="1:11" ht="13.5" thickBot="1" x14ac:dyDescent="0.25">
      <c r="A658" s="93"/>
      <c r="B658" s="108"/>
      <c r="C658" s="106"/>
      <c r="D658" s="106"/>
      <c r="E658" s="107"/>
      <c r="F658" s="340" t="s">
        <v>7</v>
      </c>
      <c r="G658" s="341"/>
      <c r="H658" s="474">
        <f>+H657*H656</f>
        <v>2513.8622160000004</v>
      </c>
      <c r="I658" s="504"/>
      <c r="J658" s="475"/>
      <c r="K658" s="475"/>
    </row>
    <row r="659" spans="1:11" ht="13.5" thickBot="1" x14ac:dyDescent="0.25">
      <c r="A659" s="93"/>
      <c r="B659" s="108"/>
      <c r="C659" s="106"/>
      <c r="D659" s="106"/>
      <c r="E659" s="109"/>
      <c r="F659" s="338"/>
      <c r="G659" s="339"/>
      <c r="H659" s="339"/>
      <c r="J659" s="475"/>
      <c r="K659" s="475"/>
    </row>
    <row r="660" spans="1:11" ht="13.5" thickBot="1" x14ac:dyDescent="0.25">
      <c r="A660" s="353" t="s">
        <v>321</v>
      </c>
      <c r="B660" s="354" t="s">
        <v>104</v>
      </c>
      <c r="C660" s="354"/>
      <c r="D660" s="354"/>
      <c r="E660" s="354"/>
      <c r="F660" s="354"/>
      <c r="G660" s="354"/>
      <c r="H660" s="355"/>
      <c r="J660" s="475"/>
      <c r="K660" s="475"/>
    </row>
    <row r="661" spans="1:11" x14ac:dyDescent="0.2">
      <c r="A661" s="356" t="s">
        <v>322</v>
      </c>
      <c r="B661" s="356"/>
      <c r="C661" s="356"/>
      <c r="D661" s="356"/>
      <c r="E661" s="356"/>
      <c r="F661" s="356"/>
      <c r="G661" s="356"/>
      <c r="H661" s="356"/>
      <c r="J661" s="475"/>
      <c r="K661" s="475"/>
    </row>
    <row r="662" spans="1:11" ht="13.5" thickBot="1" x14ac:dyDescent="0.25">
      <c r="A662" s="357"/>
      <c r="B662" s="358" t="s">
        <v>323</v>
      </c>
      <c r="C662" s="358"/>
      <c r="D662" s="358"/>
      <c r="E662" s="358"/>
      <c r="F662" s="358"/>
      <c r="G662" s="358"/>
      <c r="H662" s="357"/>
      <c r="J662" s="475"/>
      <c r="K662" s="475"/>
    </row>
    <row r="663" spans="1:11" x14ac:dyDescent="0.2">
      <c r="A663" s="93"/>
      <c r="B663" s="97"/>
      <c r="C663" s="1" t="s">
        <v>37</v>
      </c>
      <c r="D663" s="98"/>
      <c r="E663" s="98"/>
      <c r="F663" s="99"/>
      <c r="G663" s="100"/>
      <c r="H663" s="101"/>
      <c r="J663" s="475"/>
      <c r="K663" s="475"/>
    </row>
    <row r="664" spans="1:11" x14ac:dyDescent="0.2">
      <c r="A664" s="93"/>
      <c r="B664" s="318" t="s">
        <v>392</v>
      </c>
      <c r="C664" s="365" t="s">
        <v>408</v>
      </c>
      <c r="D664" s="103" t="s">
        <v>404</v>
      </c>
      <c r="E664" s="433">
        <f>G664/F664</f>
        <v>74.650332470856625</v>
      </c>
      <c r="F664" s="400">
        <v>359.43</v>
      </c>
      <c r="G664" s="444">
        <v>26831.569</v>
      </c>
      <c r="H664" s="95"/>
      <c r="J664" s="475"/>
      <c r="K664" s="475"/>
    </row>
    <row r="665" spans="1:11" ht="13.5" thickBot="1" x14ac:dyDescent="0.25">
      <c r="A665" s="93"/>
      <c r="B665" s="318" t="s">
        <v>412</v>
      </c>
      <c r="C665" s="102" t="s">
        <v>403</v>
      </c>
      <c r="D665" s="103" t="s">
        <v>404</v>
      </c>
      <c r="E665" s="433">
        <f>G665/F665</f>
        <v>55.767700013094149</v>
      </c>
      <c r="F665" s="400">
        <v>305.48</v>
      </c>
      <c r="G665" s="444">
        <v>17035.917000000001</v>
      </c>
      <c r="H665" s="95"/>
      <c r="J665" s="475"/>
      <c r="K665" s="475"/>
    </row>
    <row r="666" spans="1:11" x14ac:dyDescent="0.2">
      <c r="A666" s="93"/>
      <c r="B666" s="321"/>
      <c r="C666" s="1" t="s">
        <v>25</v>
      </c>
      <c r="D666" s="98"/>
      <c r="E666" s="322"/>
      <c r="F666" s="99"/>
      <c r="G666" s="100"/>
      <c r="H666" s="95"/>
      <c r="J666" s="475"/>
      <c r="K666" s="475"/>
    </row>
    <row r="667" spans="1:11" x14ac:dyDescent="0.2">
      <c r="A667" s="93"/>
      <c r="B667" s="318" t="s">
        <v>19</v>
      </c>
      <c r="C667" s="365" t="s">
        <v>456</v>
      </c>
      <c r="D667" s="103" t="s">
        <v>391</v>
      </c>
      <c r="E667" s="366">
        <v>1</v>
      </c>
      <c r="F667" s="400">
        <v>85179.584000000003</v>
      </c>
      <c r="G667" s="444">
        <v>85179.584120982981</v>
      </c>
      <c r="H667" s="95"/>
      <c r="J667" s="475"/>
      <c r="K667" s="475"/>
    </row>
    <row r="668" spans="1:11" ht="13.5" thickBot="1" x14ac:dyDescent="0.25">
      <c r="A668" s="93"/>
      <c r="B668" s="318"/>
      <c r="C668" s="102"/>
      <c r="D668" s="114"/>
      <c r="E668" s="323"/>
      <c r="F668" s="104"/>
      <c r="G668" s="105"/>
      <c r="H668" s="95"/>
      <c r="J668" s="475"/>
      <c r="K668" s="475"/>
    </row>
    <row r="669" spans="1:11" x14ac:dyDescent="0.2">
      <c r="A669" s="93"/>
      <c r="B669" s="321"/>
      <c r="C669" s="1" t="s">
        <v>41</v>
      </c>
      <c r="D669" s="420"/>
      <c r="E669" s="322"/>
      <c r="F669" s="99"/>
      <c r="G669" s="100"/>
      <c r="H669" s="95"/>
      <c r="J669" s="475"/>
      <c r="K669" s="475"/>
    </row>
    <row r="670" spans="1:11" x14ac:dyDescent="0.2">
      <c r="A670" s="93"/>
      <c r="B670" s="318" t="s">
        <v>172</v>
      </c>
      <c r="C670" s="365" t="s">
        <v>324</v>
      </c>
      <c r="D670" s="103" t="s">
        <v>391</v>
      </c>
      <c r="E670" s="366">
        <v>1</v>
      </c>
      <c r="F670" s="400">
        <v>14196.597</v>
      </c>
      <c r="G670" s="449">
        <v>14196.597353497165</v>
      </c>
      <c r="H670" s="95"/>
      <c r="J670" s="475"/>
      <c r="K670" s="475"/>
    </row>
    <row r="671" spans="1:11" ht="13.5" thickBot="1" x14ac:dyDescent="0.25">
      <c r="A671" s="93"/>
      <c r="B671" s="319"/>
      <c r="C671" s="113"/>
      <c r="D671" s="114"/>
      <c r="E671" s="320"/>
      <c r="F671" s="183"/>
      <c r="G671" s="115"/>
      <c r="H671" s="95"/>
      <c r="J671" s="475"/>
      <c r="K671" s="475"/>
    </row>
    <row r="672" spans="1:11" ht="13.5" thickBot="1" x14ac:dyDescent="0.25">
      <c r="A672" s="93"/>
      <c r="B672" s="108"/>
      <c r="C672" s="126"/>
      <c r="D672" s="108"/>
      <c r="E672" s="107"/>
      <c r="F672" s="111" t="s">
        <v>42</v>
      </c>
      <c r="G672" s="509">
        <v>141965.97353497165</v>
      </c>
      <c r="H672" s="110">
        <f>+G672</f>
        <v>141965.97353497165</v>
      </c>
      <c r="J672" s="475"/>
      <c r="K672" s="475"/>
    </row>
    <row r="673" spans="1:11" s="467" customFormat="1" ht="13.5" thickBot="1" x14ac:dyDescent="0.25">
      <c r="A673" s="460"/>
      <c r="B673" s="561" t="s">
        <v>486</v>
      </c>
      <c r="C673" s="562"/>
      <c r="D673" s="562"/>
      <c r="E673" s="562"/>
      <c r="F673" s="562"/>
      <c r="G673" s="563"/>
      <c r="H673" s="470">
        <f>+'COEF INDEC'!$D$5</f>
        <v>1.117272096</v>
      </c>
      <c r="J673" s="475"/>
      <c r="K673" s="475"/>
    </row>
    <row r="674" spans="1:11" s="467" customFormat="1" ht="13.5" thickBot="1" x14ac:dyDescent="0.25">
      <c r="A674" s="460"/>
      <c r="B674" s="461"/>
      <c r="C674" s="462"/>
      <c r="D674" s="461"/>
      <c r="E674" s="463"/>
      <c r="F674" s="464"/>
      <c r="G674" s="465"/>
      <c r="H674" s="466">
        <f>+H672*H673</f>
        <v>158614.62081209829</v>
      </c>
      <c r="J674" s="475"/>
      <c r="K674" s="475"/>
    </row>
    <row r="675" spans="1:11" ht="13.5" thickBot="1" x14ac:dyDescent="0.25">
      <c r="A675" s="93"/>
      <c r="B675" s="108"/>
      <c r="C675" s="126"/>
      <c r="D675" s="108"/>
      <c r="E675" s="107"/>
      <c r="F675" s="111" t="s">
        <v>43</v>
      </c>
      <c r="G675" s="112"/>
      <c r="H675" s="184">
        <f>+'[1]COEF. RESUMEN'!$D$19</f>
        <v>1.587</v>
      </c>
      <c r="J675" s="475"/>
      <c r="K675" s="475"/>
    </row>
    <row r="676" spans="1:11" ht="13.5" thickBot="1" x14ac:dyDescent="0.25">
      <c r="A676" s="93"/>
      <c r="B676" s="108"/>
      <c r="C676" s="106"/>
      <c r="D676" s="106"/>
      <c r="E676" s="107"/>
      <c r="F676" s="340" t="s">
        <v>7</v>
      </c>
      <c r="G676" s="341"/>
      <c r="H676" s="474">
        <f>+H675*H674</f>
        <v>251721.40322879999</v>
      </c>
      <c r="I676" s="504"/>
      <c r="J676" s="475"/>
      <c r="K676" s="475"/>
    </row>
    <row r="677" spans="1:11" x14ac:dyDescent="0.2">
      <c r="A677" s="93"/>
      <c r="B677" s="108"/>
      <c r="C677" s="106"/>
      <c r="D677" s="106"/>
      <c r="E677" s="109"/>
      <c r="F677" s="338"/>
      <c r="G677" s="339"/>
      <c r="H677" s="339"/>
      <c r="I677" s="504"/>
      <c r="J677" s="475"/>
      <c r="K677" s="475"/>
    </row>
    <row r="678" spans="1:11" x14ac:dyDescent="0.2">
      <c r="A678" s="93"/>
      <c r="B678" s="108"/>
      <c r="C678" s="106"/>
      <c r="D678" s="106"/>
      <c r="E678" s="109"/>
      <c r="F678" s="338"/>
      <c r="G678" s="339"/>
      <c r="H678" s="339"/>
      <c r="I678" s="504"/>
      <c r="J678" s="475"/>
      <c r="K678" s="475"/>
    </row>
    <row r="679" spans="1:11" x14ac:dyDescent="0.2">
      <c r="A679" s="93"/>
      <c r="B679" s="108"/>
      <c r="C679" s="106"/>
      <c r="D679" s="106"/>
      <c r="E679" s="109"/>
      <c r="F679" s="338"/>
      <c r="G679" s="339"/>
      <c r="H679" s="339"/>
      <c r="I679" s="504"/>
      <c r="J679" s="475"/>
      <c r="K679" s="475"/>
    </row>
    <row r="680" spans="1:11" x14ac:dyDescent="0.2">
      <c r="A680" s="93"/>
      <c r="B680" s="108"/>
      <c r="C680" s="106"/>
      <c r="D680" s="106"/>
      <c r="E680" s="109"/>
      <c r="F680" s="338"/>
      <c r="G680" s="339"/>
      <c r="H680" s="339"/>
      <c r="I680" s="504"/>
      <c r="J680" s="475"/>
      <c r="K680" s="475"/>
    </row>
    <row r="681" spans="1:11" x14ac:dyDescent="0.2">
      <c r="A681" s="93"/>
      <c r="B681" s="108"/>
      <c r="C681" s="106"/>
      <c r="D681" s="106"/>
      <c r="E681" s="109"/>
      <c r="F681" s="338"/>
      <c r="G681" s="339"/>
      <c r="H681" s="339"/>
      <c r="I681" s="504"/>
      <c r="J681" s="475"/>
      <c r="K681" s="475"/>
    </row>
    <row r="682" spans="1:11" x14ac:dyDescent="0.2">
      <c r="A682" s="93"/>
      <c r="B682" s="108"/>
      <c r="C682" s="106"/>
      <c r="D682" s="106"/>
      <c r="E682" s="109"/>
      <c r="F682" s="338"/>
      <c r="G682" s="339"/>
      <c r="H682" s="339"/>
      <c r="J682" s="475"/>
      <c r="K682" s="475"/>
    </row>
    <row r="683" spans="1:11" ht="13.5" thickBot="1" x14ac:dyDescent="0.25">
      <c r="A683" s="357"/>
      <c r="B683" s="358" t="s">
        <v>325</v>
      </c>
      <c r="C683" s="358"/>
      <c r="D683" s="358"/>
      <c r="E683" s="358"/>
      <c r="F683" s="358"/>
      <c r="G683" s="358"/>
      <c r="H683" s="357"/>
      <c r="J683" s="475"/>
      <c r="K683" s="475"/>
    </row>
    <row r="684" spans="1:11" x14ac:dyDescent="0.2">
      <c r="A684" s="93"/>
      <c r="B684" s="97"/>
      <c r="C684" s="1" t="s">
        <v>37</v>
      </c>
      <c r="D684" s="98"/>
      <c r="E684" s="98"/>
      <c r="F684" s="99"/>
      <c r="G684" s="100"/>
      <c r="H684" s="101"/>
      <c r="J684" s="475"/>
      <c r="K684" s="475"/>
    </row>
    <row r="685" spans="1:11" x14ac:dyDescent="0.2">
      <c r="A685" s="93"/>
      <c r="B685" s="318" t="s">
        <v>392</v>
      </c>
      <c r="C685" s="365" t="s">
        <v>408</v>
      </c>
      <c r="D685" s="103" t="s">
        <v>404</v>
      </c>
      <c r="E685" s="433">
        <f>G685/F685</f>
        <v>16.829839853029217</v>
      </c>
      <c r="F685" s="400">
        <v>359.43</v>
      </c>
      <c r="G685" s="444">
        <v>6049.1493383742909</v>
      </c>
      <c r="H685" s="95"/>
      <c r="J685" s="475"/>
      <c r="K685" s="475"/>
    </row>
    <row r="686" spans="1:11" ht="13.5" thickBot="1" x14ac:dyDescent="0.25">
      <c r="A686" s="93"/>
      <c r="B686" s="318"/>
      <c r="C686" s="102"/>
      <c r="D686" s="103"/>
      <c r="E686" s="433"/>
      <c r="F686" s="400"/>
      <c r="G686" s="337"/>
      <c r="H686" s="95"/>
      <c r="J686" s="475"/>
      <c r="K686" s="475"/>
    </row>
    <row r="687" spans="1:11" x14ac:dyDescent="0.2">
      <c r="A687" s="93"/>
      <c r="B687" s="321"/>
      <c r="C687" s="1" t="s">
        <v>25</v>
      </c>
      <c r="D687" s="98"/>
      <c r="E687" s="322"/>
      <c r="F687" s="99"/>
      <c r="G687" s="100"/>
      <c r="H687" s="95"/>
      <c r="J687" s="475"/>
      <c r="K687" s="475"/>
    </row>
    <row r="688" spans="1:11" x14ac:dyDescent="0.2">
      <c r="A688" s="93"/>
      <c r="B688" s="318" t="s">
        <v>19</v>
      </c>
      <c r="C688" s="365" t="s">
        <v>208</v>
      </c>
      <c r="D688" s="103" t="s">
        <v>391</v>
      </c>
      <c r="E688" s="366">
        <v>4</v>
      </c>
      <c r="F688" s="400">
        <f>G688/E688</f>
        <v>2079.3950850661627</v>
      </c>
      <c r="G688" s="444">
        <v>8317.5803402646507</v>
      </c>
      <c r="H688" s="95"/>
      <c r="J688" s="475"/>
      <c r="K688" s="475"/>
    </row>
    <row r="689" spans="1:11" ht="13.5" thickBot="1" x14ac:dyDescent="0.25">
      <c r="A689" s="93"/>
      <c r="B689" s="318"/>
      <c r="C689" s="102"/>
      <c r="D689" s="114"/>
      <c r="E689" s="323"/>
      <c r="F689" s="104"/>
      <c r="G689" s="105"/>
      <c r="H689" s="95"/>
      <c r="J689" s="475"/>
      <c r="K689" s="475"/>
    </row>
    <row r="690" spans="1:11" x14ac:dyDescent="0.2">
      <c r="A690" s="93"/>
      <c r="B690" s="321"/>
      <c r="C690" s="1" t="s">
        <v>41</v>
      </c>
      <c r="D690" s="420"/>
      <c r="E690" s="322"/>
      <c r="F690" s="99"/>
      <c r="G690" s="100"/>
      <c r="H690" s="95"/>
      <c r="J690" s="475"/>
      <c r="K690" s="475"/>
    </row>
    <row r="691" spans="1:11" x14ac:dyDescent="0.2">
      <c r="A691" s="93"/>
      <c r="B691" s="318" t="s">
        <v>172</v>
      </c>
      <c r="C691" s="365" t="s">
        <v>431</v>
      </c>
      <c r="D691" s="103" t="s">
        <v>391</v>
      </c>
      <c r="E691" s="366">
        <v>1</v>
      </c>
      <c r="F691" s="400">
        <v>756.14400000000001</v>
      </c>
      <c r="G691" s="444">
        <v>756.14366729678648</v>
      </c>
      <c r="H691" s="95"/>
      <c r="J691" s="475"/>
      <c r="K691" s="475"/>
    </row>
    <row r="692" spans="1:11" ht="13.5" thickBot="1" x14ac:dyDescent="0.25">
      <c r="A692" s="93"/>
      <c r="B692" s="319"/>
      <c r="C692" s="113"/>
      <c r="D692" s="114"/>
      <c r="E692" s="320"/>
      <c r="F692" s="183"/>
      <c r="G692" s="115"/>
      <c r="H692" s="95"/>
      <c r="J692" s="475"/>
      <c r="K692" s="475"/>
    </row>
    <row r="693" spans="1:11" ht="13.5" thickBot="1" x14ac:dyDescent="0.25">
      <c r="A693" s="93"/>
      <c r="B693" s="108"/>
      <c r="C693" s="126"/>
      <c r="D693" s="108"/>
      <c r="E693" s="107"/>
      <c r="F693" s="111" t="s">
        <v>42</v>
      </c>
      <c r="G693" s="472">
        <f>SUM(G685:G692)</f>
        <v>15122.873345935728</v>
      </c>
      <c r="H693" s="110">
        <f>+G693</f>
        <v>15122.873345935728</v>
      </c>
      <c r="J693" s="475"/>
      <c r="K693" s="475"/>
    </row>
    <row r="694" spans="1:11" s="467" customFormat="1" ht="13.5" thickBot="1" x14ac:dyDescent="0.25">
      <c r="A694" s="460"/>
      <c r="B694" s="561" t="s">
        <v>486</v>
      </c>
      <c r="C694" s="562"/>
      <c r="D694" s="562"/>
      <c r="E694" s="562"/>
      <c r="F694" s="562"/>
      <c r="G694" s="563"/>
      <c r="H694" s="470">
        <f>+'COEF INDEC'!$D$5</f>
        <v>1.117272096</v>
      </c>
      <c r="J694" s="475"/>
      <c r="K694" s="475"/>
    </row>
    <row r="695" spans="1:11" s="467" customFormat="1" ht="13.5" thickBot="1" x14ac:dyDescent="0.25">
      <c r="A695" s="460"/>
      <c r="B695" s="461"/>
      <c r="C695" s="462"/>
      <c r="D695" s="461"/>
      <c r="E695" s="463"/>
      <c r="F695" s="464"/>
      <c r="G695" s="465"/>
      <c r="H695" s="466">
        <f>+H693*H694</f>
        <v>16896.364400756145</v>
      </c>
      <c r="J695" s="475"/>
      <c r="K695" s="475"/>
    </row>
    <row r="696" spans="1:11" ht="13.5" thickBot="1" x14ac:dyDescent="0.25">
      <c r="A696" s="93"/>
      <c r="B696" s="108"/>
      <c r="C696" s="126"/>
      <c r="D696" s="108"/>
      <c r="E696" s="107"/>
      <c r="F696" s="111" t="s">
        <v>43</v>
      </c>
      <c r="G696" s="112"/>
      <c r="H696" s="184">
        <f>+'[1]COEF. RESUMEN'!$D$19</f>
        <v>1.587</v>
      </c>
      <c r="J696" s="475"/>
      <c r="K696" s="475"/>
    </row>
    <row r="697" spans="1:11" ht="13.5" thickBot="1" x14ac:dyDescent="0.25">
      <c r="A697" s="93"/>
      <c r="B697" s="108"/>
      <c r="C697" s="106"/>
      <c r="D697" s="106"/>
      <c r="E697" s="107"/>
      <c r="F697" s="340" t="s">
        <v>7</v>
      </c>
      <c r="G697" s="341"/>
      <c r="H697" s="474">
        <f>+H696*H695</f>
        <v>26814.530304000004</v>
      </c>
      <c r="I697" s="504"/>
      <c r="J697" s="475"/>
      <c r="K697" s="475"/>
    </row>
    <row r="698" spans="1:11" x14ac:dyDescent="0.2">
      <c r="A698" s="93"/>
      <c r="B698" s="108"/>
      <c r="C698" s="106"/>
      <c r="D698" s="106"/>
      <c r="E698" s="109"/>
      <c r="F698" s="338"/>
      <c r="G698" s="339"/>
      <c r="H698" s="339"/>
      <c r="J698" s="475"/>
      <c r="K698" s="475"/>
    </row>
    <row r="699" spans="1:11" ht="13.5" thickBot="1" x14ac:dyDescent="0.25">
      <c r="A699" s="357"/>
      <c r="B699" s="358" t="s">
        <v>326</v>
      </c>
      <c r="C699" s="358"/>
      <c r="D699" s="358"/>
      <c r="E699" s="358"/>
      <c r="F699" s="358"/>
      <c r="G699" s="358"/>
      <c r="H699" s="357"/>
      <c r="J699" s="475"/>
      <c r="K699" s="475"/>
    </row>
    <row r="700" spans="1:11" x14ac:dyDescent="0.2">
      <c r="A700" s="93"/>
      <c r="B700" s="97"/>
      <c r="C700" s="1" t="s">
        <v>37</v>
      </c>
      <c r="D700" s="98"/>
      <c r="E700" s="98"/>
      <c r="F700" s="99"/>
      <c r="G700" s="100"/>
      <c r="H700" s="101"/>
      <c r="J700" s="475"/>
      <c r="K700" s="475"/>
    </row>
    <row r="701" spans="1:11" x14ac:dyDescent="0.2">
      <c r="A701" s="93"/>
      <c r="B701" s="318" t="s">
        <v>392</v>
      </c>
      <c r="C701" s="365" t="s">
        <v>408</v>
      </c>
      <c r="D701" s="103" t="s">
        <v>404</v>
      </c>
      <c r="E701" s="433">
        <f>G701/F701</f>
        <v>2.1037299816286521</v>
      </c>
      <c r="F701" s="400">
        <v>359.43</v>
      </c>
      <c r="G701" s="444">
        <v>756.14366729678636</v>
      </c>
      <c r="H701" s="95"/>
      <c r="J701" s="475"/>
      <c r="K701" s="475"/>
    </row>
    <row r="702" spans="1:11" ht="13.5" thickBot="1" x14ac:dyDescent="0.25">
      <c r="A702" s="93"/>
      <c r="B702" s="318"/>
      <c r="C702" s="102"/>
      <c r="D702" s="103"/>
      <c r="E702" s="433"/>
      <c r="F702" s="104"/>
      <c r="G702" s="105"/>
      <c r="H702" s="95"/>
      <c r="J702" s="475"/>
      <c r="K702" s="475"/>
    </row>
    <row r="703" spans="1:11" x14ac:dyDescent="0.2">
      <c r="A703" s="93"/>
      <c r="B703" s="321"/>
      <c r="C703" s="1" t="s">
        <v>25</v>
      </c>
      <c r="D703" s="98"/>
      <c r="E703" s="322"/>
      <c r="F703" s="99"/>
      <c r="G703" s="100"/>
      <c r="H703" s="95"/>
      <c r="J703" s="475"/>
      <c r="K703" s="475"/>
    </row>
    <row r="704" spans="1:11" x14ac:dyDescent="0.2">
      <c r="A704" s="93"/>
      <c r="B704" s="318" t="s">
        <v>19</v>
      </c>
      <c r="C704" s="365" t="s">
        <v>210</v>
      </c>
      <c r="D704" s="103" t="s">
        <v>391</v>
      </c>
      <c r="E704" s="366">
        <v>4</v>
      </c>
      <c r="F704" s="400">
        <f>G704/E704</f>
        <v>259.92438563327033</v>
      </c>
      <c r="G704" s="444">
        <v>1039.6975425330813</v>
      </c>
      <c r="H704" s="95"/>
      <c r="J704" s="475"/>
      <c r="K704" s="475"/>
    </row>
    <row r="705" spans="1:11" ht="13.5" thickBot="1" x14ac:dyDescent="0.25">
      <c r="A705" s="93"/>
      <c r="B705" s="318"/>
      <c r="C705" s="102"/>
      <c r="D705" s="114"/>
      <c r="E705" s="323"/>
      <c r="F705" s="104"/>
      <c r="G705" s="105"/>
      <c r="H705" s="95"/>
      <c r="J705" s="475"/>
      <c r="K705" s="475"/>
    </row>
    <row r="706" spans="1:11" x14ac:dyDescent="0.2">
      <c r="A706" s="93"/>
      <c r="B706" s="321"/>
      <c r="C706" s="1" t="s">
        <v>41</v>
      </c>
      <c r="D706" s="420"/>
      <c r="E706" s="322"/>
      <c r="F706" s="99"/>
      <c r="G706" s="100"/>
      <c r="H706" s="95"/>
      <c r="J706" s="475"/>
      <c r="K706" s="475"/>
    </row>
    <row r="707" spans="1:11" x14ac:dyDescent="0.2">
      <c r="A707" s="93"/>
      <c r="B707" s="318" t="s">
        <v>172</v>
      </c>
      <c r="C707" s="365" t="s">
        <v>431</v>
      </c>
      <c r="D707" s="103" t="s">
        <v>391</v>
      </c>
      <c r="E707" s="366">
        <v>1</v>
      </c>
      <c r="F707" s="400">
        <v>94.518000000000001</v>
      </c>
      <c r="G707" s="444">
        <v>94.517958412098309</v>
      </c>
      <c r="H707" s="95"/>
      <c r="J707" s="475"/>
      <c r="K707" s="475"/>
    </row>
    <row r="708" spans="1:11" ht="13.5" thickBot="1" x14ac:dyDescent="0.25">
      <c r="A708" s="93"/>
      <c r="B708" s="319"/>
      <c r="C708" s="113"/>
      <c r="D708" s="114"/>
      <c r="E708" s="320"/>
      <c r="F708" s="183"/>
      <c r="G708" s="115"/>
      <c r="H708" s="95"/>
      <c r="J708" s="475"/>
      <c r="K708" s="475"/>
    </row>
    <row r="709" spans="1:11" ht="13.5" thickBot="1" x14ac:dyDescent="0.25">
      <c r="A709" s="93"/>
      <c r="B709" s="108"/>
      <c r="C709" s="126"/>
      <c r="D709" s="108"/>
      <c r="E709" s="107"/>
      <c r="F709" s="111" t="s">
        <v>42</v>
      </c>
      <c r="G709" s="472">
        <f>SUM(G701:G708)</f>
        <v>1890.359168241966</v>
      </c>
      <c r="H709" s="110">
        <f>+G709</f>
        <v>1890.359168241966</v>
      </c>
      <c r="J709" s="475"/>
      <c r="K709" s="475"/>
    </row>
    <row r="710" spans="1:11" s="467" customFormat="1" ht="13.5" thickBot="1" x14ac:dyDescent="0.25">
      <c r="A710" s="460"/>
      <c r="B710" s="561" t="s">
        <v>486</v>
      </c>
      <c r="C710" s="562"/>
      <c r="D710" s="562"/>
      <c r="E710" s="562"/>
      <c r="F710" s="562"/>
      <c r="G710" s="563"/>
      <c r="H710" s="470">
        <f>+'COEF INDEC'!$D$5</f>
        <v>1.117272096</v>
      </c>
      <c r="J710" s="475"/>
      <c r="K710" s="475"/>
    </row>
    <row r="711" spans="1:11" s="467" customFormat="1" ht="13.5" thickBot="1" x14ac:dyDescent="0.25">
      <c r="A711" s="460"/>
      <c r="B711" s="461"/>
      <c r="C711" s="462"/>
      <c r="D711" s="461"/>
      <c r="E711" s="463"/>
      <c r="F711" s="464"/>
      <c r="G711" s="465"/>
      <c r="H711" s="466">
        <f>+H709*H710</f>
        <v>2112.0455500945181</v>
      </c>
      <c r="J711" s="475"/>
      <c r="K711" s="475"/>
    </row>
    <row r="712" spans="1:11" ht="13.5" thickBot="1" x14ac:dyDescent="0.25">
      <c r="A712" s="93"/>
      <c r="B712" s="108"/>
      <c r="C712" s="126"/>
      <c r="D712" s="108"/>
      <c r="E712" s="107"/>
      <c r="F712" s="111" t="s">
        <v>43</v>
      </c>
      <c r="G712" s="112"/>
      <c r="H712" s="184">
        <f>+'[1]COEF. RESUMEN'!$D$19</f>
        <v>1.587</v>
      </c>
      <c r="J712" s="475"/>
      <c r="K712" s="475"/>
    </row>
    <row r="713" spans="1:11" ht="13.5" thickBot="1" x14ac:dyDescent="0.25">
      <c r="A713" s="93"/>
      <c r="B713" s="108"/>
      <c r="C713" s="106"/>
      <c r="D713" s="106"/>
      <c r="E713" s="107"/>
      <c r="F713" s="340" t="s">
        <v>7</v>
      </c>
      <c r="G713" s="341"/>
      <c r="H713" s="474">
        <f>+H712*H711</f>
        <v>3351.8162880000004</v>
      </c>
      <c r="I713" s="504"/>
      <c r="J713" s="475"/>
      <c r="K713" s="475"/>
    </row>
    <row r="714" spans="1:11" x14ac:dyDescent="0.2">
      <c r="A714" s="93"/>
      <c r="B714" s="108"/>
      <c r="C714" s="106"/>
      <c r="D714" s="106"/>
      <c r="E714" s="109"/>
      <c r="F714" s="338"/>
      <c r="G714" s="339"/>
      <c r="H714" s="339"/>
      <c r="J714" s="475"/>
      <c r="K714" s="475"/>
    </row>
    <row r="715" spans="1:11" ht="13.5" thickBot="1" x14ac:dyDescent="0.25">
      <c r="A715" s="357"/>
      <c r="B715" s="358" t="s">
        <v>327</v>
      </c>
      <c r="C715" s="358"/>
      <c r="D715" s="358"/>
      <c r="E715" s="358"/>
      <c r="F715" s="358"/>
      <c r="G715" s="358"/>
      <c r="H715" s="357"/>
      <c r="J715" s="475"/>
      <c r="K715" s="475"/>
    </row>
    <row r="716" spans="1:11" x14ac:dyDescent="0.2">
      <c r="A716" s="93"/>
      <c r="B716" s="97"/>
      <c r="C716" s="1" t="s">
        <v>37</v>
      </c>
      <c r="D716" s="98"/>
      <c r="E716" s="98"/>
      <c r="F716" s="99"/>
      <c r="G716" s="100"/>
      <c r="H716" s="101"/>
      <c r="J716" s="475"/>
      <c r="K716" s="475"/>
    </row>
    <row r="717" spans="1:11" x14ac:dyDescent="0.2">
      <c r="A717" s="93"/>
      <c r="B717" s="318" t="s">
        <v>392</v>
      </c>
      <c r="C717" s="365" t="s">
        <v>408</v>
      </c>
      <c r="D717" s="103" t="s">
        <v>404</v>
      </c>
      <c r="E717" s="433">
        <f>G717/F717</f>
        <v>2.1037299816286521</v>
      </c>
      <c r="F717" s="435">
        <v>359.43</v>
      </c>
      <c r="G717" s="444">
        <v>756.14366729678636</v>
      </c>
      <c r="H717" s="95"/>
      <c r="J717" s="475"/>
      <c r="K717" s="475"/>
    </row>
    <row r="718" spans="1:11" ht="13.5" thickBot="1" x14ac:dyDescent="0.25">
      <c r="A718" s="93"/>
      <c r="B718" s="318"/>
      <c r="C718" s="102"/>
      <c r="D718" s="103"/>
      <c r="E718" s="323"/>
      <c r="F718" s="433"/>
      <c r="G718" s="105"/>
      <c r="H718" s="95"/>
      <c r="J718" s="475"/>
      <c r="K718" s="475"/>
    </row>
    <row r="719" spans="1:11" x14ac:dyDescent="0.2">
      <c r="A719" s="93"/>
      <c r="B719" s="321"/>
      <c r="C719" s="1" t="s">
        <v>25</v>
      </c>
      <c r="D719" s="98"/>
      <c r="E719" s="322"/>
      <c r="F719" s="99"/>
      <c r="G719" s="100"/>
      <c r="H719" s="95"/>
      <c r="J719" s="475"/>
      <c r="K719" s="475"/>
    </row>
    <row r="720" spans="1:11" x14ac:dyDescent="0.2">
      <c r="A720" s="93"/>
      <c r="B720" s="318" t="s">
        <v>19</v>
      </c>
      <c r="C720" s="365" t="s">
        <v>328</v>
      </c>
      <c r="D720" s="103" t="s">
        <v>391</v>
      </c>
      <c r="E720" s="366">
        <v>3</v>
      </c>
      <c r="F720" s="400">
        <f>G720/E720</f>
        <v>346.56584751102713</v>
      </c>
      <c r="G720" s="444">
        <v>1039.6975425330813</v>
      </c>
      <c r="H720" s="95"/>
      <c r="J720" s="475"/>
      <c r="K720" s="475"/>
    </row>
    <row r="721" spans="1:11" ht="13.5" thickBot="1" x14ac:dyDescent="0.25">
      <c r="A721" s="93"/>
      <c r="B721" s="318"/>
      <c r="C721" s="102"/>
      <c r="D721" s="114"/>
      <c r="E721" s="323"/>
      <c r="F721" s="104"/>
      <c r="G721" s="105"/>
      <c r="H721" s="95"/>
      <c r="J721" s="475"/>
      <c r="K721" s="475"/>
    </row>
    <row r="722" spans="1:11" x14ac:dyDescent="0.2">
      <c r="A722" s="93"/>
      <c r="B722" s="321"/>
      <c r="C722" s="1" t="s">
        <v>41</v>
      </c>
      <c r="D722" s="420"/>
      <c r="E722" s="322"/>
      <c r="F722" s="99"/>
      <c r="G722" s="100"/>
      <c r="H722" s="95"/>
      <c r="J722" s="475"/>
      <c r="K722" s="475"/>
    </row>
    <row r="723" spans="1:11" x14ac:dyDescent="0.2">
      <c r="A723" s="93"/>
      <c r="B723" s="318" t="s">
        <v>172</v>
      </c>
      <c r="C723" s="365" t="s">
        <v>431</v>
      </c>
      <c r="D723" s="103" t="s">
        <v>391</v>
      </c>
      <c r="E723" s="366">
        <v>1</v>
      </c>
      <c r="F723" s="400">
        <v>94.518000000000001</v>
      </c>
      <c r="G723" s="444">
        <v>94.517958412098309</v>
      </c>
      <c r="H723" s="95"/>
      <c r="J723" s="475"/>
      <c r="K723" s="475"/>
    </row>
    <row r="724" spans="1:11" ht="13.5" thickBot="1" x14ac:dyDescent="0.25">
      <c r="A724" s="93"/>
      <c r="B724" s="319"/>
      <c r="C724" s="113"/>
      <c r="D724" s="114"/>
      <c r="E724" s="320"/>
      <c r="F724" s="183"/>
      <c r="G724" s="115"/>
      <c r="H724" s="95"/>
      <c r="J724" s="475"/>
      <c r="K724" s="475"/>
    </row>
    <row r="725" spans="1:11" ht="13.5" thickBot="1" x14ac:dyDescent="0.25">
      <c r="A725" s="93"/>
      <c r="B725" s="108"/>
      <c r="C725" s="126"/>
      <c r="D725" s="108"/>
      <c r="E725" s="107"/>
      <c r="F725" s="111" t="s">
        <v>42</v>
      </c>
      <c r="G725" s="472">
        <f>SUM(G717:G724)</f>
        <v>1890.359168241966</v>
      </c>
      <c r="H725" s="110">
        <f>+G725</f>
        <v>1890.359168241966</v>
      </c>
      <c r="J725" s="475"/>
      <c r="K725" s="475"/>
    </row>
    <row r="726" spans="1:11" s="467" customFormat="1" ht="13.5" thickBot="1" x14ac:dyDescent="0.25">
      <c r="A726" s="460"/>
      <c r="B726" s="561" t="s">
        <v>486</v>
      </c>
      <c r="C726" s="562"/>
      <c r="D726" s="562"/>
      <c r="E726" s="562"/>
      <c r="F726" s="562"/>
      <c r="G726" s="563"/>
      <c r="H726" s="470">
        <f>+'COEF INDEC'!$D$5</f>
        <v>1.117272096</v>
      </c>
      <c r="J726" s="475"/>
      <c r="K726" s="475"/>
    </row>
    <row r="727" spans="1:11" s="467" customFormat="1" ht="13.5" thickBot="1" x14ac:dyDescent="0.25">
      <c r="A727" s="460"/>
      <c r="B727" s="461"/>
      <c r="C727" s="462"/>
      <c r="D727" s="461"/>
      <c r="E727" s="463"/>
      <c r="F727" s="464"/>
      <c r="G727" s="465"/>
      <c r="H727" s="466">
        <f>+H725*H726</f>
        <v>2112.0455500945181</v>
      </c>
      <c r="J727" s="475"/>
      <c r="K727" s="475"/>
    </row>
    <row r="728" spans="1:11" ht="13.5" thickBot="1" x14ac:dyDescent="0.25">
      <c r="A728" s="93"/>
      <c r="B728" s="108"/>
      <c r="C728" s="126"/>
      <c r="D728" s="108"/>
      <c r="E728" s="107"/>
      <c r="F728" s="111" t="s">
        <v>43</v>
      </c>
      <c r="G728" s="112"/>
      <c r="H728" s="184">
        <f>+'[1]COEF. RESUMEN'!$D$19</f>
        <v>1.587</v>
      </c>
      <c r="J728" s="475"/>
      <c r="K728" s="475"/>
    </row>
    <row r="729" spans="1:11" ht="13.5" thickBot="1" x14ac:dyDescent="0.25">
      <c r="A729" s="93"/>
      <c r="B729" s="108"/>
      <c r="C729" s="106"/>
      <c r="D729" s="106"/>
      <c r="E729" s="107"/>
      <c r="F729" s="340" t="s">
        <v>7</v>
      </c>
      <c r="G729" s="341"/>
      <c r="H729" s="474">
        <f>+H728*H727</f>
        <v>3351.8162880000004</v>
      </c>
      <c r="I729" s="504"/>
      <c r="J729" s="475"/>
      <c r="K729" s="475"/>
    </row>
    <row r="730" spans="1:11" x14ac:dyDescent="0.2">
      <c r="A730" s="93"/>
      <c r="B730" s="108"/>
      <c r="C730" s="106"/>
      <c r="D730" s="106"/>
      <c r="E730" s="109"/>
      <c r="F730" s="338"/>
      <c r="G730" s="339"/>
      <c r="H730" s="339"/>
      <c r="I730" s="504"/>
      <c r="J730" s="475"/>
      <c r="K730" s="475"/>
    </row>
    <row r="731" spans="1:11" x14ac:dyDescent="0.2">
      <c r="A731" s="93"/>
      <c r="B731" s="108"/>
      <c r="C731" s="106"/>
      <c r="D731" s="106"/>
      <c r="E731" s="109"/>
      <c r="F731" s="338"/>
      <c r="G731" s="339"/>
      <c r="H731" s="339"/>
      <c r="I731" s="504"/>
      <c r="J731" s="475"/>
      <c r="K731" s="475"/>
    </row>
    <row r="732" spans="1:11" x14ac:dyDescent="0.2">
      <c r="A732" s="93"/>
      <c r="B732" s="108"/>
      <c r="C732" s="106"/>
      <c r="D732" s="106"/>
      <c r="E732" s="109"/>
      <c r="F732" s="338"/>
      <c r="G732" s="339"/>
      <c r="H732" s="339"/>
      <c r="I732" s="504"/>
      <c r="J732" s="475"/>
      <c r="K732" s="475"/>
    </row>
    <row r="733" spans="1:11" x14ac:dyDescent="0.2">
      <c r="A733" s="93"/>
      <c r="B733" s="108"/>
      <c r="C733" s="106"/>
      <c r="D733" s="106"/>
      <c r="E733" s="109"/>
      <c r="F733" s="338"/>
      <c r="G733" s="339"/>
      <c r="H733" s="339"/>
      <c r="I733" s="504"/>
      <c r="J733" s="475"/>
      <c r="K733" s="475"/>
    </row>
    <row r="734" spans="1:11" x14ac:dyDescent="0.2">
      <c r="A734" s="93"/>
      <c r="B734" s="108"/>
      <c r="C734" s="106"/>
      <c r="D734" s="106"/>
      <c r="E734" s="109"/>
      <c r="F734" s="338"/>
      <c r="G734" s="339"/>
      <c r="H734" s="339"/>
      <c r="I734" s="504"/>
      <c r="J734" s="475"/>
      <c r="K734" s="475"/>
    </row>
    <row r="735" spans="1:11" x14ac:dyDescent="0.2">
      <c r="A735" s="93"/>
      <c r="B735" s="108"/>
      <c r="C735" s="106"/>
      <c r="D735" s="106"/>
      <c r="E735" s="109"/>
      <c r="F735" s="338"/>
      <c r="G735" s="339"/>
      <c r="H735" s="339"/>
      <c r="I735" s="504"/>
      <c r="J735" s="475"/>
      <c r="K735" s="475"/>
    </row>
    <row r="736" spans="1:11" x14ac:dyDescent="0.2">
      <c r="A736" s="93"/>
      <c r="B736" s="108"/>
      <c r="C736" s="106"/>
      <c r="D736" s="106"/>
      <c r="E736" s="109"/>
      <c r="F736" s="338"/>
      <c r="G736" s="339"/>
      <c r="H736" s="339"/>
      <c r="I736" s="504"/>
      <c r="J736" s="475"/>
      <c r="K736" s="475"/>
    </row>
    <row r="737" spans="1:11" x14ac:dyDescent="0.2">
      <c r="A737" s="93"/>
      <c r="B737" s="108"/>
      <c r="C737" s="106"/>
      <c r="D737" s="106"/>
      <c r="E737" s="109"/>
      <c r="F737" s="338"/>
      <c r="G737" s="339"/>
      <c r="H737" s="339"/>
      <c r="I737" s="504"/>
      <c r="J737" s="475"/>
      <c r="K737" s="475"/>
    </row>
    <row r="738" spans="1:11" x14ac:dyDescent="0.2">
      <c r="A738" s="93"/>
      <c r="B738" s="108"/>
      <c r="C738" s="106"/>
      <c r="D738" s="106"/>
      <c r="E738" s="109"/>
      <c r="F738" s="338"/>
      <c r="G738" s="339"/>
      <c r="H738" s="339"/>
      <c r="I738" s="504"/>
      <c r="J738" s="475"/>
      <c r="K738" s="475"/>
    </row>
    <row r="739" spans="1:11" x14ac:dyDescent="0.2">
      <c r="A739" s="93"/>
      <c r="B739" s="108"/>
      <c r="C739" s="106"/>
      <c r="D739" s="106"/>
      <c r="E739" s="109"/>
      <c r="F739" s="338"/>
      <c r="G739" s="339"/>
      <c r="H739" s="339"/>
      <c r="I739" s="504"/>
      <c r="J739" s="475"/>
      <c r="K739" s="475"/>
    </row>
    <row r="740" spans="1:11" x14ac:dyDescent="0.2">
      <c r="A740" s="93"/>
      <c r="B740" s="108"/>
      <c r="C740" s="106"/>
      <c r="D740" s="106"/>
      <c r="E740" s="109"/>
      <c r="F740" s="338"/>
      <c r="G740" s="339"/>
      <c r="H740" s="339"/>
      <c r="J740" s="475"/>
      <c r="K740" s="475"/>
    </row>
    <row r="741" spans="1:11" ht="13.5" thickBot="1" x14ac:dyDescent="0.25">
      <c r="A741" s="357"/>
      <c r="B741" s="358" t="s">
        <v>329</v>
      </c>
      <c r="C741" s="358"/>
      <c r="D741" s="358"/>
      <c r="E741" s="358"/>
      <c r="F741" s="358"/>
      <c r="G741" s="358"/>
      <c r="H741" s="357"/>
      <c r="J741" s="475"/>
      <c r="K741" s="475"/>
    </row>
    <row r="742" spans="1:11" x14ac:dyDescent="0.2">
      <c r="A742" s="93"/>
      <c r="B742" s="97"/>
      <c r="C742" s="1" t="s">
        <v>37</v>
      </c>
      <c r="D742" s="98"/>
      <c r="E742" s="98"/>
      <c r="F742" s="99"/>
      <c r="G742" s="100"/>
      <c r="H742" s="101"/>
      <c r="J742" s="475"/>
      <c r="K742" s="475"/>
    </row>
    <row r="743" spans="1:11" x14ac:dyDescent="0.2">
      <c r="A743" s="93"/>
      <c r="B743" s="318" t="s">
        <v>392</v>
      </c>
      <c r="C743" s="365" t="s">
        <v>408</v>
      </c>
      <c r="D743" s="103" t="s">
        <v>404</v>
      </c>
      <c r="E743" s="433">
        <f>G743/F743</f>
        <v>8.9759145882822473</v>
      </c>
      <c r="F743" s="435">
        <v>359.43</v>
      </c>
      <c r="G743" s="444">
        <v>3226.2129804662882</v>
      </c>
      <c r="H743" s="95"/>
      <c r="J743" s="475"/>
      <c r="K743" s="475"/>
    </row>
    <row r="744" spans="1:11" ht="13.5" thickBot="1" x14ac:dyDescent="0.25">
      <c r="A744" s="93"/>
      <c r="B744" s="318"/>
      <c r="C744" s="102"/>
      <c r="D744" s="103"/>
      <c r="E744" s="323"/>
      <c r="F744" s="104"/>
      <c r="G744" s="105"/>
      <c r="H744" s="95"/>
      <c r="J744" s="475"/>
      <c r="K744" s="475"/>
    </row>
    <row r="745" spans="1:11" x14ac:dyDescent="0.2">
      <c r="A745" s="93"/>
      <c r="B745" s="321"/>
      <c r="C745" s="1" t="s">
        <v>25</v>
      </c>
      <c r="D745" s="98"/>
      <c r="E745" s="322"/>
      <c r="F745" s="99"/>
      <c r="G745" s="100"/>
      <c r="H745" s="95"/>
      <c r="J745" s="475"/>
      <c r="K745" s="475"/>
    </row>
    <row r="746" spans="1:11" x14ac:dyDescent="0.2">
      <c r="A746" s="93"/>
      <c r="B746" s="318" t="s">
        <v>19</v>
      </c>
      <c r="C746" s="365" t="s">
        <v>330</v>
      </c>
      <c r="D746" s="103" t="s">
        <v>391</v>
      </c>
      <c r="E746" s="366">
        <v>3</v>
      </c>
      <c r="F746" s="400">
        <f>G746/E746</f>
        <v>1478.6809493803823</v>
      </c>
      <c r="G746" s="444">
        <v>4436.0428481411473</v>
      </c>
      <c r="H746" s="95"/>
      <c r="J746" s="475"/>
      <c r="K746" s="475"/>
    </row>
    <row r="747" spans="1:11" ht="13.5" thickBot="1" x14ac:dyDescent="0.25">
      <c r="A747" s="93"/>
      <c r="B747" s="318"/>
      <c r="C747" s="102"/>
      <c r="D747" s="114"/>
      <c r="E747" s="323"/>
      <c r="F747" s="104"/>
      <c r="G747" s="105"/>
      <c r="H747" s="95"/>
      <c r="J747" s="475"/>
      <c r="K747" s="475"/>
    </row>
    <row r="748" spans="1:11" x14ac:dyDescent="0.2">
      <c r="A748" s="93"/>
      <c r="B748" s="321"/>
      <c r="C748" s="1" t="s">
        <v>41</v>
      </c>
      <c r="D748" s="420"/>
      <c r="E748" s="322"/>
      <c r="F748" s="99"/>
      <c r="G748" s="100"/>
      <c r="H748" s="95"/>
      <c r="J748" s="475"/>
      <c r="K748" s="475"/>
    </row>
    <row r="749" spans="1:11" x14ac:dyDescent="0.2">
      <c r="A749" s="93"/>
      <c r="B749" s="318" t="s">
        <v>172</v>
      </c>
      <c r="C749" s="365" t="s">
        <v>431</v>
      </c>
      <c r="D749" s="103" t="s">
        <v>391</v>
      </c>
      <c r="E749" s="366">
        <v>1</v>
      </c>
      <c r="F749" s="400">
        <v>403.27699999999999</v>
      </c>
      <c r="G749" s="444">
        <v>403.27662255828614</v>
      </c>
      <c r="H749" s="95"/>
      <c r="J749" s="475"/>
      <c r="K749" s="475"/>
    </row>
    <row r="750" spans="1:11" ht="13.5" thickBot="1" x14ac:dyDescent="0.25">
      <c r="A750" s="93"/>
      <c r="B750" s="319"/>
      <c r="C750" s="113"/>
      <c r="D750" s="114"/>
      <c r="E750" s="320"/>
      <c r="F750" s="183"/>
      <c r="G750" s="115"/>
      <c r="H750" s="95"/>
      <c r="J750" s="475"/>
      <c r="K750" s="475"/>
    </row>
    <row r="751" spans="1:11" ht="13.5" thickBot="1" x14ac:dyDescent="0.25">
      <c r="A751" s="93"/>
      <c r="B751" s="108"/>
      <c r="C751" s="126"/>
      <c r="D751" s="108"/>
      <c r="E751" s="107"/>
      <c r="F751" s="111" t="s">
        <v>42</v>
      </c>
      <c r="G751" s="472">
        <f>SUM(G743:G750)</f>
        <v>8065.5324511657218</v>
      </c>
      <c r="H751" s="110">
        <f>+G751</f>
        <v>8065.5324511657218</v>
      </c>
      <c r="J751" s="475"/>
      <c r="K751" s="475"/>
    </row>
    <row r="752" spans="1:11" s="467" customFormat="1" ht="13.5" thickBot="1" x14ac:dyDescent="0.25">
      <c r="A752" s="460"/>
      <c r="B752" s="561" t="s">
        <v>486</v>
      </c>
      <c r="C752" s="562"/>
      <c r="D752" s="562"/>
      <c r="E752" s="562"/>
      <c r="F752" s="562"/>
      <c r="G752" s="563"/>
      <c r="H752" s="470">
        <f>+'COEF INDEC'!$D$5</f>
        <v>1.117272096</v>
      </c>
      <c r="J752" s="475"/>
      <c r="K752" s="475"/>
    </row>
    <row r="753" spans="1:11" s="467" customFormat="1" ht="13.5" thickBot="1" x14ac:dyDescent="0.25">
      <c r="A753" s="460"/>
      <c r="B753" s="461"/>
      <c r="C753" s="462"/>
      <c r="D753" s="461"/>
      <c r="E753" s="463"/>
      <c r="F753" s="464"/>
      <c r="G753" s="465"/>
      <c r="H753" s="466">
        <f>+H751*H752</f>
        <v>9011.3943470699433</v>
      </c>
      <c r="J753" s="475"/>
      <c r="K753" s="475"/>
    </row>
    <row r="754" spans="1:11" ht="13.5" thickBot="1" x14ac:dyDescent="0.25">
      <c r="A754" s="93"/>
      <c r="B754" s="108"/>
      <c r="C754" s="126"/>
      <c r="D754" s="108"/>
      <c r="E754" s="107"/>
      <c r="F754" s="111" t="s">
        <v>43</v>
      </c>
      <c r="G754" s="112"/>
      <c r="H754" s="184">
        <f>+'[1]COEF. RESUMEN'!$D$19</f>
        <v>1.587</v>
      </c>
      <c r="J754" s="475"/>
      <c r="K754" s="475"/>
    </row>
    <row r="755" spans="1:11" ht="13.5" thickBot="1" x14ac:dyDescent="0.25">
      <c r="A755" s="93"/>
      <c r="B755" s="108"/>
      <c r="C755" s="106"/>
      <c r="D755" s="106"/>
      <c r="E755" s="107"/>
      <c r="F755" s="340" t="s">
        <v>7</v>
      </c>
      <c r="G755" s="341"/>
      <c r="H755" s="474">
        <f>+H754*H753</f>
        <v>14301.082828799999</v>
      </c>
      <c r="I755" s="504"/>
      <c r="J755" s="475"/>
      <c r="K755" s="475"/>
    </row>
    <row r="756" spans="1:11" x14ac:dyDescent="0.2">
      <c r="A756" s="93"/>
      <c r="B756" s="94"/>
      <c r="C756" s="93"/>
      <c r="D756" s="93"/>
      <c r="E756" s="93"/>
      <c r="F756" s="95"/>
      <c r="G756" s="95"/>
      <c r="H756" s="95"/>
      <c r="J756" s="475"/>
      <c r="K756" s="475"/>
    </row>
    <row r="757" spans="1:11" ht="13.5" thickBot="1" x14ac:dyDescent="0.25">
      <c r="A757" s="357"/>
      <c r="B757" s="358" t="s">
        <v>331</v>
      </c>
      <c r="C757" s="358"/>
      <c r="D757" s="358"/>
      <c r="E757" s="358"/>
      <c r="F757" s="358"/>
      <c r="G757" s="358"/>
      <c r="H757" s="357"/>
      <c r="J757" s="475"/>
      <c r="K757" s="475"/>
    </row>
    <row r="758" spans="1:11" x14ac:dyDescent="0.2">
      <c r="A758" s="93"/>
      <c r="B758" s="97"/>
      <c r="C758" s="1" t="s">
        <v>37</v>
      </c>
      <c r="D758" s="98"/>
      <c r="E758" s="98"/>
      <c r="F758" s="99"/>
      <c r="G758" s="100"/>
      <c r="H758" s="101"/>
      <c r="J758" s="475"/>
      <c r="K758" s="475"/>
    </row>
    <row r="759" spans="1:11" x14ac:dyDescent="0.2">
      <c r="A759" s="93"/>
      <c r="B759" s="318" t="s">
        <v>392</v>
      </c>
      <c r="C759" s="365" t="s">
        <v>408</v>
      </c>
      <c r="D759" s="103" t="s">
        <v>404</v>
      </c>
      <c r="E759" s="433">
        <f>G759/F759</f>
        <v>7.7136765993050576</v>
      </c>
      <c r="F759" s="435">
        <v>359.43</v>
      </c>
      <c r="G759" s="444">
        <v>2772.526780088217</v>
      </c>
      <c r="H759" s="95"/>
      <c r="J759" s="475"/>
      <c r="K759" s="475"/>
    </row>
    <row r="760" spans="1:11" ht="13.5" thickBot="1" x14ac:dyDescent="0.25">
      <c r="A760" s="93"/>
      <c r="B760" s="318"/>
      <c r="C760" s="102"/>
      <c r="D760" s="103"/>
      <c r="E760" s="323"/>
      <c r="F760" s="104"/>
      <c r="G760" s="105"/>
      <c r="H760" s="95"/>
      <c r="J760" s="475"/>
      <c r="K760" s="475"/>
    </row>
    <row r="761" spans="1:11" x14ac:dyDescent="0.2">
      <c r="A761" s="93"/>
      <c r="B761" s="321"/>
      <c r="C761" s="1" t="s">
        <v>25</v>
      </c>
      <c r="D761" s="98"/>
      <c r="E761" s="322"/>
      <c r="F761" s="99"/>
      <c r="G761" s="100"/>
      <c r="H761" s="95"/>
      <c r="J761" s="475"/>
      <c r="K761" s="475"/>
    </row>
    <row r="762" spans="1:11" x14ac:dyDescent="0.2">
      <c r="A762" s="93"/>
      <c r="B762" s="318" t="s">
        <v>19</v>
      </c>
      <c r="C762" s="365" t="s">
        <v>332</v>
      </c>
      <c r="D762" s="103" t="s">
        <v>391</v>
      </c>
      <c r="E762" s="366">
        <v>3</v>
      </c>
      <c r="F762" s="400">
        <f>G762/E762</f>
        <v>1270.7414408737661</v>
      </c>
      <c r="G762" s="444">
        <v>3812.2243226212981</v>
      </c>
      <c r="H762" s="95"/>
      <c r="J762" s="475"/>
      <c r="K762" s="475"/>
    </row>
    <row r="763" spans="1:11" ht="13.5" thickBot="1" x14ac:dyDescent="0.25">
      <c r="A763" s="93"/>
      <c r="B763" s="318"/>
      <c r="C763" s="102"/>
      <c r="D763" s="114"/>
      <c r="E763" s="323"/>
      <c r="F763" s="104"/>
      <c r="G763" s="105"/>
      <c r="H763" s="95"/>
      <c r="J763" s="475"/>
      <c r="K763" s="475"/>
    </row>
    <row r="764" spans="1:11" x14ac:dyDescent="0.2">
      <c r="A764" s="93"/>
      <c r="B764" s="321"/>
      <c r="C764" s="1" t="s">
        <v>41</v>
      </c>
      <c r="D764" s="420"/>
      <c r="E764" s="322"/>
      <c r="F764" s="99"/>
      <c r="G764" s="100"/>
      <c r="H764" s="95"/>
      <c r="J764" s="475"/>
      <c r="K764" s="475"/>
    </row>
    <row r="765" spans="1:11" x14ac:dyDescent="0.2">
      <c r="A765" s="93"/>
      <c r="B765" s="318" t="s">
        <v>172</v>
      </c>
      <c r="C765" s="365" t="s">
        <v>431</v>
      </c>
      <c r="D765" s="103" t="s">
        <v>391</v>
      </c>
      <c r="E765" s="366">
        <v>1</v>
      </c>
      <c r="F765" s="400">
        <v>346.56599999999997</v>
      </c>
      <c r="G765" s="444">
        <v>346.56584751102713</v>
      </c>
      <c r="H765" s="95"/>
      <c r="J765" s="475"/>
      <c r="K765" s="475"/>
    </row>
    <row r="766" spans="1:11" ht="13.5" thickBot="1" x14ac:dyDescent="0.25">
      <c r="A766" s="93"/>
      <c r="B766" s="319"/>
      <c r="C766" s="113"/>
      <c r="D766" s="114"/>
      <c r="E766" s="320"/>
      <c r="F766" s="183"/>
      <c r="G766" s="115"/>
      <c r="H766" s="95"/>
      <c r="J766" s="475"/>
      <c r="K766" s="475"/>
    </row>
    <row r="767" spans="1:11" ht="13.5" thickBot="1" x14ac:dyDescent="0.25">
      <c r="A767" s="93"/>
      <c r="B767" s="108"/>
      <c r="C767" s="126"/>
      <c r="D767" s="108"/>
      <c r="E767" s="107"/>
      <c r="F767" s="111" t="s">
        <v>42</v>
      </c>
      <c r="G767" s="472">
        <f>SUM(G759:G766)</f>
        <v>6931.3169502205419</v>
      </c>
      <c r="H767" s="110">
        <f>+G767</f>
        <v>6931.3169502205419</v>
      </c>
      <c r="J767" s="475"/>
      <c r="K767" s="475"/>
    </row>
    <row r="768" spans="1:11" s="467" customFormat="1" ht="13.5" thickBot="1" x14ac:dyDescent="0.25">
      <c r="A768" s="460"/>
      <c r="B768" s="561" t="s">
        <v>486</v>
      </c>
      <c r="C768" s="562"/>
      <c r="D768" s="562"/>
      <c r="E768" s="562"/>
      <c r="F768" s="562"/>
      <c r="G768" s="563"/>
      <c r="H768" s="470">
        <f>+'COEF INDEC'!$D$5</f>
        <v>1.117272096</v>
      </c>
      <c r="J768" s="475"/>
      <c r="K768" s="475"/>
    </row>
    <row r="769" spans="1:11" s="467" customFormat="1" ht="13.5" thickBot="1" x14ac:dyDescent="0.25">
      <c r="A769" s="460"/>
      <c r="B769" s="461"/>
      <c r="C769" s="462"/>
      <c r="D769" s="461"/>
      <c r="E769" s="463"/>
      <c r="F769" s="464"/>
      <c r="G769" s="465"/>
      <c r="H769" s="466">
        <f>+H767*H768</f>
        <v>7744.1670170132329</v>
      </c>
      <c r="J769" s="475"/>
      <c r="K769" s="475"/>
    </row>
    <row r="770" spans="1:11" ht="13.5" thickBot="1" x14ac:dyDescent="0.25">
      <c r="A770" s="93"/>
      <c r="B770" s="108"/>
      <c r="C770" s="126"/>
      <c r="D770" s="108"/>
      <c r="E770" s="107"/>
      <c r="F770" s="111" t="s">
        <v>43</v>
      </c>
      <c r="G770" s="112"/>
      <c r="H770" s="184">
        <f>+'[1]COEF. RESUMEN'!$D$19</f>
        <v>1.587</v>
      </c>
      <c r="J770" s="475"/>
      <c r="K770" s="475"/>
    </row>
    <row r="771" spans="1:11" ht="13.5" thickBot="1" x14ac:dyDescent="0.25">
      <c r="A771" s="93"/>
      <c r="B771" s="108"/>
      <c r="C771" s="106"/>
      <c r="D771" s="106"/>
      <c r="E771" s="107"/>
      <c r="F771" s="340" t="s">
        <v>7</v>
      </c>
      <c r="G771" s="341"/>
      <c r="H771" s="474">
        <f>+H770*H769</f>
        <v>12289.993056000001</v>
      </c>
      <c r="I771" s="504"/>
      <c r="J771" s="475"/>
      <c r="K771" s="475"/>
    </row>
    <row r="772" spans="1:11" x14ac:dyDescent="0.2">
      <c r="A772" s="93"/>
      <c r="B772" s="94"/>
      <c r="C772" s="93"/>
      <c r="D772" s="93"/>
      <c r="E772" s="93"/>
      <c r="F772" s="95"/>
      <c r="G772" s="95"/>
      <c r="H772" s="95"/>
      <c r="J772" s="475"/>
      <c r="K772" s="475"/>
    </row>
    <row r="773" spans="1:11" ht="13.5" thickBot="1" x14ac:dyDescent="0.25">
      <c r="A773" s="357"/>
      <c r="B773" s="358" t="s">
        <v>333</v>
      </c>
      <c r="C773" s="358"/>
      <c r="D773" s="358"/>
      <c r="E773" s="358"/>
      <c r="F773" s="358"/>
      <c r="G773" s="358"/>
      <c r="H773" s="357"/>
      <c r="J773" s="475"/>
      <c r="K773" s="475"/>
    </row>
    <row r="774" spans="1:11" x14ac:dyDescent="0.2">
      <c r="A774" s="93"/>
      <c r="B774" s="97"/>
      <c r="C774" s="1" t="s">
        <v>37</v>
      </c>
      <c r="D774" s="98"/>
      <c r="E774" s="98"/>
      <c r="F774" s="99"/>
      <c r="G774" s="100"/>
      <c r="H774" s="101"/>
      <c r="J774" s="475"/>
      <c r="K774" s="475"/>
    </row>
    <row r="775" spans="1:11" x14ac:dyDescent="0.2">
      <c r="A775" s="93"/>
      <c r="B775" s="318" t="s">
        <v>392</v>
      </c>
      <c r="C775" s="365" t="s">
        <v>408</v>
      </c>
      <c r="D775" s="103" t="s">
        <v>404</v>
      </c>
      <c r="E775" s="433">
        <f>G775/F775</f>
        <v>3.5062166360477529</v>
      </c>
      <c r="F775" s="435">
        <v>359.43</v>
      </c>
      <c r="G775" s="444">
        <v>1260.2394454946439</v>
      </c>
      <c r="H775" s="95"/>
      <c r="J775" s="475"/>
      <c r="K775" s="475"/>
    </row>
    <row r="776" spans="1:11" ht="13.5" thickBot="1" x14ac:dyDescent="0.25">
      <c r="A776" s="93"/>
      <c r="B776" s="318"/>
      <c r="C776" s="102"/>
      <c r="D776" s="103"/>
      <c r="E776" s="323"/>
      <c r="F776" s="104"/>
      <c r="G776" s="105"/>
      <c r="H776" s="95"/>
      <c r="J776" s="475"/>
      <c r="K776" s="475"/>
    </row>
    <row r="777" spans="1:11" x14ac:dyDescent="0.2">
      <c r="A777" s="93"/>
      <c r="B777" s="321"/>
      <c r="C777" s="1" t="s">
        <v>25</v>
      </c>
      <c r="D777" s="98"/>
      <c r="E777" s="322"/>
      <c r="F777" s="99"/>
      <c r="G777" s="100"/>
      <c r="H777" s="95"/>
      <c r="J777" s="475"/>
      <c r="K777" s="475"/>
    </row>
    <row r="778" spans="1:11" x14ac:dyDescent="0.2">
      <c r="A778" s="93"/>
      <c r="B778" s="318" t="s">
        <v>19</v>
      </c>
      <c r="C778" s="365" t="s">
        <v>218</v>
      </c>
      <c r="D778" s="103" t="s">
        <v>391</v>
      </c>
      <c r="E778" s="366">
        <v>3</v>
      </c>
      <c r="F778" s="400">
        <f>G778/E778</f>
        <v>577.60974585171186</v>
      </c>
      <c r="G778" s="444">
        <v>1732.8292375551355</v>
      </c>
      <c r="H778" s="95"/>
      <c r="J778" s="475"/>
      <c r="K778" s="475"/>
    </row>
    <row r="779" spans="1:11" ht="13.5" thickBot="1" x14ac:dyDescent="0.25">
      <c r="A779" s="93"/>
      <c r="B779" s="318"/>
      <c r="C779" s="102"/>
      <c r="D779" s="114"/>
      <c r="E779" s="320"/>
      <c r="F779" s="183"/>
      <c r="G779" s="115"/>
      <c r="H779" s="95"/>
      <c r="J779" s="475"/>
      <c r="K779" s="475"/>
    </row>
    <row r="780" spans="1:11" x14ac:dyDescent="0.2">
      <c r="A780" s="93"/>
      <c r="B780" s="321"/>
      <c r="C780" s="1" t="s">
        <v>41</v>
      </c>
      <c r="D780" s="420"/>
      <c r="E780" s="427"/>
      <c r="F780" s="421"/>
      <c r="G780" s="428"/>
      <c r="H780" s="95"/>
      <c r="J780" s="475"/>
      <c r="K780" s="475"/>
    </row>
    <row r="781" spans="1:11" x14ac:dyDescent="0.2">
      <c r="A781" s="93"/>
      <c r="B781" s="318" t="s">
        <v>172</v>
      </c>
      <c r="C781" s="365" t="s">
        <v>431</v>
      </c>
      <c r="D781" s="103" t="s">
        <v>391</v>
      </c>
      <c r="E781" s="366">
        <v>1</v>
      </c>
      <c r="F781" s="400">
        <v>157.53</v>
      </c>
      <c r="G781" s="444">
        <v>157.52993068683051</v>
      </c>
      <c r="H781" s="95"/>
      <c r="J781" s="475"/>
      <c r="K781" s="475"/>
    </row>
    <row r="782" spans="1:11" ht="13.5" thickBot="1" x14ac:dyDescent="0.25">
      <c r="A782" s="93"/>
      <c r="B782" s="319"/>
      <c r="C782" s="113"/>
      <c r="D782" s="114"/>
      <c r="E782" s="320"/>
      <c r="F782" s="183"/>
      <c r="G782" s="115"/>
      <c r="H782" s="95"/>
      <c r="J782" s="475"/>
      <c r="K782" s="475"/>
    </row>
    <row r="783" spans="1:11" ht="13.5" thickBot="1" x14ac:dyDescent="0.25">
      <c r="A783" s="93"/>
      <c r="B783" s="108"/>
      <c r="C783" s="126"/>
      <c r="D783" s="108"/>
      <c r="E783" s="107"/>
      <c r="F783" s="111" t="s">
        <v>42</v>
      </c>
      <c r="G783" s="472">
        <f>SUM(G775:G782)</f>
        <v>3150.5986137366099</v>
      </c>
      <c r="H783" s="110">
        <f>+G783</f>
        <v>3150.5986137366099</v>
      </c>
      <c r="J783" s="475"/>
      <c r="K783" s="475"/>
    </row>
    <row r="784" spans="1:11" s="467" customFormat="1" ht="13.5" thickBot="1" x14ac:dyDescent="0.25">
      <c r="A784" s="460"/>
      <c r="B784" s="561" t="s">
        <v>486</v>
      </c>
      <c r="C784" s="562"/>
      <c r="D784" s="562"/>
      <c r="E784" s="562"/>
      <c r="F784" s="562"/>
      <c r="G784" s="563"/>
      <c r="H784" s="470">
        <f>+'COEF INDEC'!$D$5</f>
        <v>1.117272096</v>
      </c>
      <c r="J784" s="475"/>
      <c r="K784" s="475"/>
    </row>
    <row r="785" spans="1:11" s="467" customFormat="1" ht="13.5" thickBot="1" x14ac:dyDescent="0.25">
      <c r="A785" s="460"/>
      <c r="B785" s="461"/>
      <c r="C785" s="462"/>
      <c r="D785" s="461"/>
      <c r="E785" s="463"/>
      <c r="F785" s="464"/>
      <c r="G785" s="465"/>
      <c r="H785" s="466">
        <f>+H783*H784</f>
        <v>3520.0759168241966</v>
      </c>
      <c r="J785" s="475"/>
      <c r="K785" s="475"/>
    </row>
    <row r="786" spans="1:11" ht="13.5" thickBot="1" x14ac:dyDescent="0.25">
      <c r="A786" s="93"/>
      <c r="B786" s="108"/>
      <c r="C786" s="126"/>
      <c r="D786" s="108"/>
      <c r="E786" s="107"/>
      <c r="F786" s="111" t="s">
        <v>43</v>
      </c>
      <c r="G786" s="112"/>
      <c r="H786" s="184">
        <f>+'[1]COEF. RESUMEN'!$D$19</f>
        <v>1.587</v>
      </c>
      <c r="J786" s="475"/>
      <c r="K786" s="475"/>
    </row>
    <row r="787" spans="1:11" ht="13.5" thickBot="1" x14ac:dyDescent="0.25">
      <c r="A787" s="93"/>
      <c r="B787" s="108"/>
      <c r="C787" s="106"/>
      <c r="D787" s="106"/>
      <c r="E787" s="107"/>
      <c r="F787" s="340" t="s">
        <v>7</v>
      </c>
      <c r="G787" s="341"/>
      <c r="H787" s="474">
        <f>+H786*H785</f>
        <v>5586.3604800000003</v>
      </c>
      <c r="I787" s="504"/>
      <c r="J787" s="475"/>
      <c r="K787" s="475"/>
    </row>
    <row r="788" spans="1:11" x14ac:dyDescent="0.2">
      <c r="A788" s="93"/>
      <c r="B788" s="108"/>
      <c r="C788" s="106"/>
      <c r="D788" s="106"/>
      <c r="E788" s="109"/>
      <c r="H788" s="339"/>
      <c r="I788" s="504"/>
      <c r="J788" s="475"/>
      <c r="K788" s="475"/>
    </row>
    <row r="789" spans="1:11" x14ac:dyDescent="0.2">
      <c r="A789" s="93"/>
      <c r="B789" s="108"/>
      <c r="C789" s="106"/>
      <c r="D789" s="106"/>
      <c r="E789" s="109"/>
      <c r="H789" s="339"/>
      <c r="I789" s="504"/>
      <c r="J789" s="475"/>
      <c r="K789" s="475"/>
    </row>
    <row r="790" spans="1:11" x14ac:dyDescent="0.2">
      <c r="A790" s="93"/>
      <c r="B790" s="108"/>
      <c r="C790" s="106"/>
      <c r="D790" s="106"/>
      <c r="E790" s="109"/>
      <c r="G790" s="339"/>
      <c r="H790" s="339"/>
      <c r="I790" s="504"/>
      <c r="J790" s="475"/>
      <c r="K790" s="475"/>
    </row>
    <row r="791" spans="1:11" x14ac:dyDescent="0.2">
      <c r="A791" s="93"/>
      <c r="B791" s="108"/>
      <c r="C791" s="106"/>
      <c r="D791" s="106"/>
      <c r="E791" s="109"/>
      <c r="G791" s="339"/>
      <c r="H791" s="339"/>
      <c r="I791" s="504"/>
      <c r="J791" s="475"/>
      <c r="K791" s="475"/>
    </row>
    <row r="792" spans="1:11" x14ac:dyDescent="0.2">
      <c r="A792" s="93"/>
      <c r="B792" s="108"/>
      <c r="C792" s="106"/>
      <c r="D792" s="106"/>
      <c r="E792" s="109"/>
      <c r="G792" s="339"/>
      <c r="H792" s="338"/>
      <c r="I792" s="504"/>
      <c r="J792" s="475"/>
      <c r="K792" s="475"/>
    </row>
    <row r="793" spans="1:11" x14ac:dyDescent="0.2">
      <c r="A793" s="93"/>
      <c r="B793" s="108"/>
      <c r="C793" s="106"/>
      <c r="D793" s="106"/>
      <c r="E793" s="109"/>
      <c r="F793" s="338"/>
      <c r="G793" s="339"/>
      <c r="H793" s="338"/>
      <c r="I793" s="504"/>
      <c r="J793" s="475"/>
      <c r="K793" s="475"/>
    </row>
    <row r="794" spans="1:11" x14ac:dyDescent="0.2">
      <c r="A794" s="93"/>
      <c r="B794" s="108"/>
      <c r="C794" s="106"/>
      <c r="D794" s="106"/>
      <c r="E794" s="109"/>
      <c r="F794" s="338"/>
      <c r="G794" s="339"/>
      <c r="H794" s="338"/>
      <c r="I794" s="504"/>
      <c r="J794" s="475"/>
      <c r="K794" s="475"/>
    </row>
    <row r="795" spans="1:11" x14ac:dyDescent="0.2">
      <c r="A795" s="93"/>
      <c r="B795" s="108"/>
      <c r="C795" s="106"/>
      <c r="D795" s="106"/>
      <c r="E795" s="109"/>
      <c r="F795" s="338"/>
      <c r="G795" s="339"/>
      <c r="H795" s="338"/>
      <c r="I795" s="504"/>
      <c r="J795" s="475"/>
      <c r="K795" s="475"/>
    </row>
    <row r="796" spans="1:11" x14ac:dyDescent="0.2">
      <c r="A796" s="93"/>
      <c r="B796" s="108"/>
      <c r="C796" s="106"/>
      <c r="D796" s="106"/>
      <c r="E796" s="109"/>
      <c r="F796" s="338"/>
      <c r="G796" s="339"/>
      <c r="H796" s="338"/>
      <c r="I796" s="504"/>
      <c r="J796" s="475"/>
      <c r="K796" s="475"/>
    </row>
    <row r="797" spans="1:11" ht="13.5" customHeight="1" x14ac:dyDescent="0.2">
      <c r="A797" s="93"/>
      <c r="B797" s="94"/>
      <c r="C797" s="93"/>
      <c r="D797" s="93"/>
      <c r="E797" s="93"/>
      <c r="F797" s="95"/>
      <c r="G797" s="95"/>
      <c r="H797" s="95"/>
      <c r="J797" s="475"/>
      <c r="K797" s="475"/>
    </row>
    <row r="798" spans="1:11" ht="13.5" thickBot="1" x14ac:dyDescent="0.25">
      <c r="A798" s="357"/>
      <c r="B798" s="358" t="s">
        <v>334</v>
      </c>
      <c r="C798" s="358"/>
      <c r="D798" s="358"/>
      <c r="E798" s="358"/>
      <c r="F798" s="358"/>
      <c r="G798" s="358"/>
      <c r="H798" s="357"/>
      <c r="J798" s="475"/>
      <c r="K798" s="475"/>
    </row>
    <row r="799" spans="1:11" x14ac:dyDescent="0.2">
      <c r="A799" s="93"/>
      <c r="B799" s="97"/>
      <c r="C799" s="1" t="s">
        <v>37</v>
      </c>
      <c r="D799" s="98"/>
      <c r="E799" s="98"/>
      <c r="F799" s="99"/>
      <c r="G799" s="100"/>
      <c r="H799" s="101"/>
      <c r="J799" s="475"/>
      <c r="K799" s="475"/>
    </row>
    <row r="800" spans="1:11" x14ac:dyDescent="0.2">
      <c r="A800" s="93"/>
      <c r="B800" s="318" t="s">
        <v>392</v>
      </c>
      <c r="C800" s="365" t="s">
        <v>403</v>
      </c>
      <c r="D800" s="103" t="s">
        <v>404</v>
      </c>
      <c r="E800" s="433">
        <f>G800/F800</f>
        <v>5.1980545414536188</v>
      </c>
      <c r="F800" s="400">
        <v>305.48</v>
      </c>
      <c r="G800" s="444">
        <v>1587.9017013232515</v>
      </c>
      <c r="H800" s="95"/>
      <c r="J800" s="475"/>
      <c r="K800" s="475"/>
    </row>
    <row r="801" spans="1:11" ht="13.5" thickBot="1" x14ac:dyDescent="0.25">
      <c r="A801" s="93"/>
      <c r="B801" s="318"/>
      <c r="C801" s="102"/>
      <c r="D801" s="103"/>
      <c r="E801" s="323"/>
      <c r="F801" s="104"/>
      <c r="G801" s="105"/>
      <c r="H801" s="95"/>
      <c r="J801" s="475"/>
      <c r="K801" s="475"/>
    </row>
    <row r="802" spans="1:11" x14ac:dyDescent="0.2">
      <c r="A802" s="93"/>
      <c r="B802" s="321"/>
      <c r="C802" s="1" t="s">
        <v>25</v>
      </c>
      <c r="D802" s="98"/>
      <c r="E802" s="322"/>
      <c r="F802" s="99"/>
      <c r="G802" s="100"/>
      <c r="H802" s="95"/>
      <c r="J802" s="475"/>
      <c r="K802" s="475"/>
    </row>
    <row r="803" spans="1:11" x14ac:dyDescent="0.2">
      <c r="A803" s="93"/>
      <c r="B803" s="318" t="s">
        <v>19</v>
      </c>
      <c r="C803" s="365" t="s">
        <v>220</v>
      </c>
      <c r="D803" s="103" t="s">
        <v>391</v>
      </c>
      <c r="E803" s="366">
        <v>4</v>
      </c>
      <c r="F803" s="400">
        <f>G803/E803</f>
        <v>545.84120982986769</v>
      </c>
      <c r="G803" s="444">
        <v>2183.3648393194708</v>
      </c>
      <c r="H803" s="95"/>
      <c r="J803" s="475"/>
      <c r="K803" s="475"/>
    </row>
    <row r="804" spans="1:11" ht="13.5" thickBot="1" x14ac:dyDescent="0.25">
      <c r="A804" s="93"/>
      <c r="B804" s="318"/>
      <c r="C804" s="102"/>
      <c r="D804" s="114"/>
      <c r="E804" s="323"/>
      <c r="F804" s="104"/>
      <c r="G804" s="105"/>
      <c r="H804" s="95"/>
      <c r="J804" s="475"/>
      <c r="K804" s="475"/>
    </row>
    <row r="805" spans="1:11" x14ac:dyDescent="0.2">
      <c r="A805" s="93"/>
      <c r="B805" s="321"/>
      <c r="C805" s="1" t="s">
        <v>41</v>
      </c>
      <c r="D805" s="420"/>
      <c r="E805" s="322"/>
      <c r="F805" s="99"/>
      <c r="G805" s="100"/>
      <c r="H805" s="95"/>
      <c r="J805" s="475"/>
      <c r="K805" s="475"/>
    </row>
    <row r="806" spans="1:11" x14ac:dyDescent="0.2">
      <c r="A806" s="93"/>
      <c r="B806" s="318" t="s">
        <v>172</v>
      </c>
      <c r="C806" s="365" t="s">
        <v>431</v>
      </c>
      <c r="D806" s="103" t="s">
        <v>391</v>
      </c>
      <c r="E806" s="366">
        <v>1</v>
      </c>
      <c r="F806" s="400">
        <v>198.488</v>
      </c>
      <c r="G806" s="444">
        <v>198.48771266540643</v>
      </c>
      <c r="H806" s="95"/>
      <c r="J806" s="475"/>
      <c r="K806" s="475"/>
    </row>
    <row r="807" spans="1:11" ht="13.5" thickBot="1" x14ac:dyDescent="0.25">
      <c r="A807" s="93"/>
      <c r="B807" s="319"/>
      <c r="C807" s="113"/>
      <c r="D807" s="114"/>
      <c r="E807" s="320"/>
      <c r="F807" s="183"/>
      <c r="G807" s="115"/>
      <c r="H807" s="95"/>
      <c r="J807" s="475"/>
      <c r="K807" s="475"/>
    </row>
    <row r="808" spans="1:11" ht="13.5" thickBot="1" x14ac:dyDescent="0.25">
      <c r="A808" s="93"/>
      <c r="B808" s="108"/>
      <c r="C808" s="126"/>
      <c r="D808" s="108"/>
      <c r="E808" s="107"/>
      <c r="F808" s="111" t="s">
        <v>42</v>
      </c>
      <c r="G808" s="472">
        <f>SUM(G800:G807)</f>
        <v>3969.7542533081287</v>
      </c>
      <c r="H808" s="110">
        <f>+G808</f>
        <v>3969.7542533081287</v>
      </c>
      <c r="J808" s="475"/>
      <c r="K808" s="475"/>
    </row>
    <row r="809" spans="1:11" s="467" customFormat="1" ht="13.5" thickBot="1" x14ac:dyDescent="0.25">
      <c r="A809" s="460"/>
      <c r="B809" s="561" t="s">
        <v>486</v>
      </c>
      <c r="C809" s="562"/>
      <c r="D809" s="562"/>
      <c r="E809" s="562"/>
      <c r="F809" s="562"/>
      <c r="G809" s="563"/>
      <c r="H809" s="470">
        <f>+'COEF INDEC'!$D$5</f>
        <v>1.117272096</v>
      </c>
      <c r="J809" s="475"/>
      <c r="K809" s="475"/>
    </row>
    <row r="810" spans="1:11" s="467" customFormat="1" ht="13.5" thickBot="1" x14ac:dyDescent="0.25">
      <c r="A810" s="460"/>
      <c r="B810" s="461"/>
      <c r="C810" s="462"/>
      <c r="D810" s="461"/>
      <c r="E810" s="463"/>
      <c r="F810" s="464"/>
      <c r="G810" s="465"/>
      <c r="H810" s="466">
        <f>+H808*H809</f>
        <v>4435.295655198488</v>
      </c>
      <c r="J810" s="475"/>
      <c r="K810" s="475"/>
    </row>
    <row r="811" spans="1:11" ht="13.5" thickBot="1" x14ac:dyDescent="0.25">
      <c r="A811" s="93"/>
      <c r="B811" s="108"/>
      <c r="C811" s="126"/>
      <c r="D811" s="108"/>
      <c r="E811" s="107"/>
      <c r="F811" s="111" t="s">
        <v>43</v>
      </c>
      <c r="G811" s="112"/>
      <c r="H811" s="184">
        <f>+'[1]COEF. RESUMEN'!$D$19</f>
        <v>1.587</v>
      </c>
      <c r="J811" s="475"/>
      <c r="K811" s="475"/>
    </row>
    <row r="812" spans="1:11" ht="13.5" thickBot="1" x14ac:dyDescent="0.25">
      <c r="A812" s="93"/>
      <c r="B812" s="108"/>
      <c r="C812" s="106"/>
      <c r="D812" s="106"/>
      <c r="E812" s="107"/>
      <c r="F812" s="340" t="s">
        <v>7</v>
      </c>
      <c r="G812" s="341"/>
      <c r="H812" s="474">
        <f>+H811*H810</f>
        <v>7038.8142048</v>
      </c>
      <c r="I812" s="504"/>
      <c r="J812" s="475"/>
      <c r="K812" s="475"/>
    </row>
    <row r="813" spans="1:11" ht="13.5" customHeight="1" x14ac:dyDescent="0.2">
      <c r="A813" s="93"/>
      <c r="B813" s="94"/>
      <c r="C813" s="93"/>
      <c r="D813" s="93"/>
      <c r="E813" s="93"/>
      <c r="F813" s="95"/>
      <c r="G813" s="95"/>
      <c r="H813" s="95"/>
      <c r="J813" s="475"/>
      <c r="K813" s="475"/>
    </row>
    <row r="814" spans="1:11" ht="13.5" thickBot="1" x14ac:dyDescent="0.25">
      <c r="A814" s="357"/>
      <c r="B814" s="358" t="s">
        <v>335</v>
      </c>
      <c r="C814" s="358"/>
      <c r="D814" s="358"/>
      <c r="E814" s="358"/>
      <c r="F814" s="358"/>
      <c r="G814" s="358"/>
      <c r="H814" s="357"/>
      <c r="J814" s="475"/>
      <c r="K814" s="475"/>
    </row>
    <row r="815" spans="1:11" x14ac:dyDescent="0.2">
      <c r="A815" s="93"/>
      <c r="B815" s="97"/>
      <c r="C815" s="1" t="s">
        <v>37</v>
      </c>
      <c r="D815" s="98"/>
      <c r="E815" s="98"/>
      <c r="F815" s="99"/>
      <c r="G815" s="100"/>
      <c r="H815" s="101"/>
      <c r="J815" s="475"/>
      <c r="K815" s="475"/>
    </row>
    <row r="816" spans="1:11" x14ac:dyDescent="0.2">
      <c r="A816" s="93"/>
      <c r="B816" s="318" t="s">
        <v>392</v>
      </c>
      <c r="C816" s="365" t="s">
        <v>403</v>
      </c>
      <c r="D816" s="103" t="s">
        <v>404</v>
      </c>
      <c r="E816" s="433">
        <f>G816/F816</f>
        <v>1.8564480505191494</v>
      </c>
      <c r="F816" s="400">
        <v>305.48</v>
      </c>
      <c r="G816" s="444">
        <v>567.10775047258983</v>
      </c>
      <c r="H816" s="95"/>
      <c r="J816" s="475"/>
      <c r="K816" s="475"/>
    </row>
    <row r="817" spans="1:11" ht="13.5" thickBot="1" x14ac:dyDescent="0.25">
      <c r="A817" s="93"/>
      <c r="B817" s="318"/>
      <c r="C817" s="102"/>
      <c r="D817" s="103"/>
      <c r="E817" s="323"/>
      <c r="F817" s="104"/>
      <c r="G817" s="105"/>
      <c r="H817" s="95"/>
      <c r="J817" s="475"/>
      <c r="K817" s="475"/>
    </row>
    <row r="818" spans="1:11" x14ac:dyDescent="0.2">
      <c r="A818" s="93"/>
      <c r="B818" s="321"/>
      <c r="C818" s="1" t="s">
        <v>25</v>
      </c>
      <c r="D818" s="98"/>
      <c r="E818" s="322"/>
      <c r="F818" s="99"/>
      <c r="G818" s="100"/>
      <c r="H818" s="95"/>
      <c r="J818" s="475"/>
      <c r="K818" s="475"/>
    </row>
    <row r="819" spans="1:11" x14ac:dyDescent="0.2">
      <c r="A819" s="93"/>
      <c r="B819" s="318" t="s">
        <v>19</v>
      </c>
      <c r="C819" s="365" t="s">
        <v>336</v>
      </c>
      <c r="D819" s="103" t="s">
        <v>391</v>
      </c>
      <c r="E819" s="366">
        <v>4</v>
      </c>
      <c r="F819" s="400">
        <f>G819/E819</f>
        <v>194.94328922495274</v>
      </c>
      <c r="G819" s="444">
        <v>779.77315689981094</v>
      </c>
      <c r="H819" s="95"/>
      <c r="J819" s="475"/>
      <c r="K819" s="475"/>
    </row>
    <row r="820" spans="1:11" ht="13.5" thickBot="1" x14ac:dyDescent="0.25">
      <c r="A820" s="93"/>
      <c r="B820" s="318"/>
      <c r="C820" s="102"/>
      <c r="D820" s="114"/>
      <c r="E820" s="323"/>
      <c r="F820" s="400"/>
      <c r="G820" s="337"/>
      <c r="H820" s="95"/>
      <c r="J820" s="475"/>
      <c r="K820" s="475"/>
    </row>
    <row r="821" spans="1:11" x14ac:dyDescent="0.2">
      <c r="A821" s="93"/>
      <c r="B821" s="321"/>
      <c r="C821" s="1" t="s">
        <v>41</v>
      </c>
      <c r="D821" s="420"/>
      <c r="E821" s="322"/>
      <c r="F821" s="99"/>
      <c r="G821" s="100"/>
      <c r="H821" s="95"/>
      <c r="J821" s="475"/>
      <c r="K821" s="475"/>
    </row>
    <row r="822" spans="1:11" x14ac:dyDescent="0.2">
      <c r="A822" s="93"/>
      <c r="B822" s="318" t="s">
        <v>172</v>
      </c>
      <c r="C822" s="365" t="s">
        <v>431</v>
      </c>
      <c r="D822" s="103" t="s">
        <v>391</v>
      </c>
      <c r="E822" s="366">
        <v>1</v>
      </c>
      <c r="F822" s="400">
        <v>70.888000000000005</v>
      </c>
      <c r="G822" s="444">
        <v>70.888468809073728</v>
      </c>
      <c r="H822" s="95"/>
      <c r="J822" s="475"/>
      <c r="K822" s="475"/>
    </row>
    <row r="823" spans="1:11" ht="13.5" thickBot="1" x14ac:dyDescent="0.25">
      <c r="A823" s="93"/>
      <c r="B823" s="319"/>
      <c r="C823" s="113"/>
      <c r="D823" s="114"/>
      <c r="E823" s="320"/>
      <c r="F823" s="183"/>
      <c r="G823" s="115"/>
      <c r="H823" s="95"/>
      <c r="J823" s="475"/>
      <c r="K823" s="475"/>
    </row>
    <row r="824" spans="1:11" ht="13.5" thickBot="1" x14ac:dyDescent="0.25">
      <c r="A824" s="93"/>
      <c r="B824" s="108"/>
      <c r="C824" s="126"/>
      <c r="D824" s="108"/>
      <c r="E824" s="107"/>
      <c r="F824" s="111" t="s">
        <v>42</v>
      </c>
      <c r="G824" s="472">
        <f>SUM(G816:G823)</f>
        <v>1417.7693761814744</v>
      </c>
      <c r="H824" s="110">
        <f>+G824</f>
        <v>1417.7693761814744</v>
      </c>
      <c r="J824" s="475"/>
      <c r="K824" s="475"/>
    </row>
    <row r="825" spans="1:11" s="467" customFormat="1" ht="13.5" thickBot="1" x14ac:dyDescent="0.25">
      <c r="A825" s="460"/>
      <c r="B825" s="561" t="s">
        <v>486</v>
      </c>
      <c r="C825" s="562"/>
      <c r="D825" s="562"/>
      <c r="E825" s="562"/>
      <c r="F825" s="562"/>
      <c r="G825" s="563"/>
      <c r="H825" s="470">
        <f>+'COEF INDEC'!$D$5</f>
        <v>1.117272096</v>
      </c>
      <c r="J825" s="475"/>
      <c r="K825" s="475"/>
    </row>
    <row r="826" spans="1:11" s="467" customFormat="1" ht="13.5" thickBot="1" x14ac:dyDescent="0.25">
      <c r="A826" s="460"/>
      <c r="B826" s="461"/>
      <c r="C826" s="462"/>
      <c r="D826" s="461"/>
      <c r="E826" s="463"/>
      <c r="F826" s="464"/>
      <c r="G826" s="465"/>
      <c r="H826" s="466">
        <f>+H824*H825</f>
        <v>1584.0341625708884</v>
      </c>
      <c r="J826" s="475"/>
      <c r="K826" s="475"/>
    </row>
    <row r="827" spans="1:11" ht="13.5" thickBot="1" x14ac:dyDescent="0.25">
      <c r="A827" s="93"/>
      <c r="B827" s="108"/>
      <c r="C827" s="126"/>
      <c r="D827" s="108"/>
      <c r="E827" s="107"/>
      <c r="F827" s="111" t="s">
        <v>43</v>
      </c>
      <c r="G827" s="112"/>
      <c r="H827" s="184">
        <f>+'[1]COEF. RESUMEN'!$D$19</f>
        <v>1.587</v>
      </c>
      <c r="J827" s="475"/>
      <c r="K827" s="475"/>
    </row>
    <row r="828" spans="1:11" ht="13.5" thickBot="1" x14ac:dyDescent="0.25">
      <c r="A828" s="93"/>
      <c r="B828" s="108"/>
      <c r="C828" s="106"/>
      <c r="D828" s="106"/>
      <c r="E828" s="107"/>
      <c r="F828" s="340" t="s">
        <v>7</v>
      </c>
      <c r="G828" s="341"/>
      <c r="H828" s="474">
        <f>+H827*H826</f>
        <v>2513.862216</v>
      </c>
      <c r="I828" s="504"/>
      <c r="J828" s="475"/>
      <c r="K828" s="475"/>
    </row>
    <row r="829" spans="1:11" ht="13.5" customHeight="1" x14ac:dyDescent="0.2">
      <c r="A829" s="93"/>
      <c r="B829" s="94"/>
      <c r="C829" s="93"/>
      <c r="D829" s="93"/>
      <c r="E829" s="93"/>
      <c r="F829" s="95"/>
      <c r="G829" s="95"/>
      <c r="H829" s="95"/>
      <c r="J829" s="475"/>
      <c r="K829" s="475"/>
    </row>
    <row r="830" spans="1:11" ht="13.5" thickBot="1" x14ac:dyDescent="0.25">
      <c r="A830" s="357"/>
      <c r="B830" s="358" t="s">
        <v>337</v>
      </c>
      <c r="C830" s="358"/>
      <c r="D830" s="358"/>
      <c r="E830" s="358"/>
      <c r="F830" s="358"/>
      <c r="G830" s="358"/>
      <c r="H830" s="357"/>
      <c r="J830" s="475"/>
      <c r="K830" s="475"/>
    </row>
    <row r="831" spans="1:11" x14ac:dyDescent="0.2">
      <c r="A831" s="93"/>
      <c r="B831" s="97"/>
      <c r="C831" s="1" t="s">
        <v>37</v>
      </c>
      <c r="D831" s="98"/>
      <c r="E831" s="98"/>
      <c r="F831" s="99"/>
      <c r="G831" s="100"/>
      <c r="H831" s="101"/>
      <c r="J831" s="475"/>
      <c r="K831" s="475"/>
    </row>
    <row r="832" spans="1:11" x14ac:dyDescent="0.2">
      <c r="A832" s="93"/>
      <c r="B832" s="318" t="s">
        <v>392</v>
      </c>
      <c r="C832" s="365" t="s">
        <v>403</v>
      </c>
      <c r="D832" s="103" t="s">
        <v>404</v>
      </c>
      <c r="E832" s="433">
        <f>G832/F832</f>
        <v>3.3416064909344692</v>
      </c>
      <c r="F832" s="400">
        <v>305.48</v>
      </c>
      <c r="G832" s="444">
        <v>1020.7939508506618</v>
      </c>
      <c r="H832" s="95"/>
      <c r="J832" s="475"/>
      <c r="K832" s="475"/>
    </row>
    <row r="833" spans="1:11" ht="13.5" thickBot="1" x14ac:dyDescent="0.25">
      <c r="A833" s="93"/>
      <c r="B833" s="318"/>
      <c r="C833" s="102"/>
      <c r="D833" s="103"/>
      <c r="E833" s="323"/>
      <c r="F833" s="104"/>
      <c r="G833" s="105"/>
      <c r="H833" s="95"/>
      <c r="J833" s="475"/>
      <c r="K833" s="475"/>
    </row>
    <row r="834" spans="1:11" x14ac:dyDescent="0.2">
      <c r="A834" s="93"/>
      <c r="B834" s="321"/>
      <c r="C834" s="1" t="s">
        <v>25</v>
      </c>
      <c r="D834" s="98"/>
      <c r="E834" s="322"/>
      <c r="F834" s="99"/>
      <c r="G834" s="100"/>
      <c r="H834" s="95"/>
      <c r="J834" s="475"/>
      <c r="K834" s="475"/>
    </row>
    <row r="835" spans="1:11" x14ac:dyDescent="0.2">
      <c r="A835" s="93"/>
      <c r="B835" s="318" t="s">
        <v>19</v>
      </c>
      <c r="C835" s="365" t="s">
        <v>338</v>
      </c>
      <c r="D835" s="103" t="s">
        <v>391</v>
      </c>
      <c r="E835" s="366">
        <v>2</v>
      </c>
      <c r="F835" s="400">
        <f>G835/E835</f>
        <v>701.79584120982997</v>
      </c>
      <c r="G835" s="444">
        <v>1403.5916824196599</v>
      </c>
      <c r="H835" s="95"/>
      <c r="J835" s="475"/>
      <c r="K835" s="475"/>
    </row>
    <row r="836" spans="1:11" ht="13.5" thickBot="1" x14ac:dyDescent="0.25">
      <c r="A836" s="93"/>
      <c r="B836" s="318"/>
      <c r="C836" s="102"/>
      <c r="D836" s="114"/>
      <c r="E836" s="323"/>
      <c r="F836" s="104"/>
      <c r="G836" s="105"/>
      <c r="H836" s="95"/>
      <c r="J836" s="475"/>
      <c r="K836" s="475"/>
    </row>
    <row r="837" spans="1:11" x14ac:dyDescent="0.2">
      <c r="A837" s="93"/>
      <c r="B837" s="321"/>
      <c r="C837" s="1" t="s">
        <v>41</v>
      </c>
      <c r="D837" s="420"/>
      <c r="E837" s="322"/>
      <c r="F837" s="99"/>
      <c r="G837" s="100"/>
      <c r="H837" s="95"/>
      <c r="J837" s="475"/>
      <c r="K837" s="475"/>
    </row>
    <row r="838" spans="1:11" x14ac:dyDescent="0.2">
      <c r="A838" s="93"/>
      <c r="B838" s="318" t="s">
        <v>172</v>
      </c>
      <c r="C838" s="365" t="s">
        <v>431</v>
      </c>
      <c r="D838" s="103" t="s">
        <v>391</v>
      </c>
      <c r="E838" s="366">
        <v>1</v>
      </c>
      <c r="F838" s="400">
        <v>127.599</v>
      </c>
      <c r="G838" s="444">
        <v>127.59924385633272</v>
      </c>
      <c r="H838" s="95"/>
      <c r="J838" s="475"/>
      <c r="K838" s="475"/>
    </row>
    <row r="839" spans="1:11" ht="13.5" thickBot="1" x14ac:dyDescent="0.25">
      <c r="A839" s="93"/>
      <c r="B839" s="319"/>
      <c r="C839" s="113"/>
      <c r="D839" s="114"/>
      <c r="E839" s="320"/>
      <c r="F839" s="183"/>
      <c r="G839" s="115"/>
      <c r="H839" s="95"/>
      <c r="J839" s="475"/>
      <c r="K839" s="475"/>
    </row>
    <row r="840" spans="1:11" ht="13.5" thickBot="1" x14ac:dyDescent="0.25">
      <c r="A840" s="93"/>
      <c r="B840" s="108"/>
      <c r="C840" s="126"/>
      <c r="D840" s="108"/>
      <c r="E840" s="107"/>
      <c r="F840" s="111" t="s">
        <v>42</v>
      </c>
      <c r="G840" s="472">
        <f>SUM(G832:G839)</f>
        <v>2551.9848771266543</v>
      </c>
      <c r="H840" s="110">
        <f>+G840</f>
        <v>2551.9848771266543</v>
      </c>
      <c r="J840" s="475"/>
      <c r="K840" s="475"/>
    </row>
    <row r="841" spans="1:11" s="467" customFormat="1" ht="13.5" thickBot="1" x14ac:dyDescent="0.25">
      <c r="A841" s="460"/>
      <c r="B841" s="561" t="s">
        <v>486</v>
      </c>
      <c r="C841" s="562"/>
      <c r="D841" s="562"/>
      <c r="E841" s="562"/>
      <c r="F841" s="562"/>
      <c r="G841" s="563"/>
      <c r="H841" s="470">
        <f>+'COEF INDEC'!$D$5</f>
        <v>1.117272096</v>
      </c>
      <c r="J841" s="475"/>
      <c r="K841" s="475"/>
    </row>
    <row r="842" spans="1:11" s="467" customFormat="1" ht="13.5" thickBot="1" x14ac:dyDescent="0.25">
      <c r="A842" s="460"/>
      <c r="B842" s="461"/>
      <c r="C842" s="462"/>
      <c r="D842" s="461"/>
      <c r="E842" s="463"/>
      <c r="F842" s="464"/>
      <c r="G842" s="465"/>
      <c r="H842" s="466">
        <f>+H840*H841</f>
        <v>2851.2614926275996</v>
      </c>
      <c r="J842" s="475"/>
      <c r="K842" s="475"/>
    </row>
    <row r="843" spans="1:11" ht="13.5" thickBot="1" x14ac:dyDescent="0.25">
      <c r="A843" s="93"/>
      <c r="B843" s="108"/>
      <c r="C843" s="126"/>
      <c r="D843" s="108"/>
      <c r="E843" s="107"/>
      <c r="F843" s="111" t="s">
        <v>43</v>
      </c>
      <c r="G843" s="112"/>
      <c r="H843" s="184">
        <f>+'[1]COEF. RESUMEN'!$D$19</f>
        <v>1.587</v>
      </c>
      <c r="J843" s="475"/>
      <c r="K843" s="475"/>
    </row>
    <row r="844" spans="1:11" ht="13.5" thickBot="1" x14ac:dyDescent="0.25">
      <c r="A844" s="93"/>
      <c r="B844" s="108"/>
      <c r="C844" s="106"/>
      <c r="D844" s="106"/>
      <c r="E844" s="107"/>
      <c r="F844" s="340" t="s">
        <v>7</v>
      </c>
      <c r="G844" s="341"/>
      <c r="H844" s="474">
        <f>+H843*H842</f>
        <v>4524.9519888000004</v>
      </c>
      <c r="I844" s="504"/>
      <c r="J844" s="475"/>
      <c r="K844" s="475"/>
    </row>
    <row r="845" spans="1:11" x14ac:dyDescent="0.2">
      <c r="A845" s="93"/>
      <c r="B845" s="108"/>
      <c r="C845" s="106"/>
      <c r="D845" s="106"/>
      <c r="E845" s="109"/>
      <c r="F845" s="338"/>
      <c r="G845" s="339"/>
      <c r="H845" s="339"/>
      <c r="I845" s="504"/>
      <c r="J845" s="475"/>
      <c r="K845" s="475"/>
    </row>
    <row r="846" spans="1:11" x14ac:dyDescent="0.2">
      <c r="A846" s="93"/>
      <c r="B846" s="108"/>
      <c r="C846" s="106"/>
      <c r="D846" s="106"/>
      <c r="E846" s="109"/>
      <c r="F846" s="338"/>
      <c r="G846" s="339"/>
      <c r="H846" s="339"/>
      <c r="I846" s="504"/>
      <c r="J846" s="475"/>
      <c r="K846" s="475"/>
    </row>
    <row r="847" spans="1:11" x14ac:dyDescent="0.2">
      <c r="A847" s="93"/>
      <c r="B847" s="108"/>
      <c r="C847" s="106"/>
      <c r="D847" s="106"/>
      <c r="E847" s="109"/>
      <c r="F847" s="338"/>
      <c r="G847" s="339"/>
      <c r="H847" s="339"/>
      <c r="I847" s="504"/>
      <c r="J847" s="475"/>
      <c r="K847" s="475"/>
    </row>
    <row r="848" spans="1:11" x14ac:dyDescent="0.2">
      <c r="A848" s="93"/>
      <c r="B848" s="108"/>
      <c r="C848" s="106"/>
      <c r="D848" s="106"/>
      <c r="E848" s="109"/>
      <c r="F848" s="338"/>
      <c r="G848" s="339"/>
      <c r="H848" s="339"/>
      <c r="I848" s="504"/>
      <c r="J848" s="475"/>
      <c r="K848" s="475"/>
    </row>
    <row r="849" spans="1:11" x14ac:dyDescent="0.2">
      <c r="A849" s="93"/>
      <c r="B849" s="108"/>
      <c r="C849" s="106"/>
      <c r="D849" s="106"/>
      <c r="E849" s="109"/>
      <c r="F849" s="338"/>
      <c r="G849" s="339"/>
      <c r="H849" s="339"/>
      <c r="I849" s="504"/>
      <c r="J849" s="475"/>
      <c r="K849" s="475"/>
    </row>
    <row r="850" spans="1:11" x14ac:dyDescent="0.2">
      <c r="A850" s="93"/>
      <c r="B850" s="108"/>
      <c r="C850" s="106"/>
      <c r="D850" s="106"/>
      <c r="E850" s="109"/>
      <c r="F850" s="338"/>
      <c r="G850" s="339"/>
      <c r="H850" s="339"/>
      <c r="I850" s="504"/>
      <c r="J850" s="475"/>
      <c r="K850" s="475"/>
    </row>
    <row r="851" spans="1:11" x14ac:dyDescent="0.2">
      <c r="A851" s="93"/>
      <c r="B851" s="108"/>
      <c r="C851" s="106"/>
      <c r="D851" s="106"/>
      <c r="E851" s="109"/>
      <c r="F851" s="338"/>
      <c r="G851" s="339"/>
      <c r="H851" s="339"/>
      <c r="I851" s="504"/>
      <c r="J851" s="475"/>
      <c r="K851" s="475"/>
    </row>
    <row r="852" spans="1:11" x14ac:dyDescent="0.2">
      <c r="A852" s="93"/>
      <c r="B852" s="108"/>
      <c r="C852" s="106"/>
      <c r="D852" s="106"/>
      <c r="E852" s="109"/>
      <c r="F852" s="338"/>
      <c r="G852" s="339"/>
      <c r="H852" s="339"/>
      <c r="I852" s="504"/>
      <c r="J852" s="475"/>
      <c r="K852" s="475"/>
    </row>
    <row r="853" spans="1:11" ht="13.5" customHeight="1" x14ac:dyDescent="0.2">
      <c r="A853" s="93"/>
      <c r="B853" s="94"/>
      <c r="C853" s="93"/>
      <c r="D853" s="93"/>
      <c r="E853" s="93"/>
      <c r="F853" s="95"/>
      <c r="G853" s="95"/>
      <c r="H853" s="95"/>
      <c r="J853" s="475"/>
      <c r="K853" s="475"/>
    </row>
    <row r="854" spans="1:11" ht="13.5" thickBot="1" x14ac:dyDescent="0.25">
      <c r="A854" s="357"/>
      <c r="B854" s="358" t="s">
        <v>339</v>
      </c>
      <c r="C854" s="358"/>
      <c r="D854" s="358"/>
      <c r="E854" s="358"/>
      <c r="F854" s="358"/>
      <c r="G854" s="358"/>
      <c r="H854" s="357"/>
      <c r="J854" s="475"/>
      <c r="K854" s="475"/>
    </row>
    <row r="855" spans="1:11" x14ac:dyDescent="0.2">
      <c r="A855" s="93"/>
      <c r="B855" s="97"/>
      <c r="C855" s="1" t="s">
        <v>37</v>
      </c>
      <c r="D855" s="98"/>
      <c r="E855" s="98"/>
      <c r="F855" s="99"/>
      <c r="G855" s="100"/>
      <c r="H855" s="101"/>
      <c r="J855" s="475"/>
      <c r="K855" s="475"/>
    </row>
    <row r="856" spans="1:11" x14ac:dyDescent="0.2">
      <c r="A856" s="93"/>
      <c r="B856" s="318" t="s">
        <v>392</v>
      </c>
      <c r="C856" s="365" t="s">
        <v>403</v>
      </c>
      <c r="D856" s="103" t="s">
        <v>404</v>
      </c>
      <c r="E856" s="433">
        <f>G856/F856</f>
        <v>3.0940800841985823</v>
      </c>
      <c r="F856" s="400">
        <v>305.48</v>
      </c>
      <c r="G856" s="444">
        <v>945.17958412098301</v>
      </c>
      <c r="H856" s="95"/>
      <c r="J856" s="475"/>
      <c r="K856" s="475"/>
    </row>
    <row r="857" spans="1:11" ht="13.5" thickBot="1" x14ac:dyDescent="0.25">
      <c r="A857" s="93"/>
      <c r="B857" s="318"/>
      <c r="C857" s="102"/>
      <c r="D857" s="103"/>
      <c r="E857" s="323"/>
      <c r="F857" s="104"/>
      <c r="G857" s="105"/>
      <c r="H857" s="95"/>
      <c r="J857" s="475"/>
      <c r="K857" s="475"/>
    </row>
    <row r="858" spans="1:11" x14ac:dyDescent="0.2">
      <c r="A858" s="93"/>
      <c r="B858" s="321"/>
      <c r="C858" s="1" t="s">
        <v>25</v>
      </c>
      <c r="D858" s="98"/>
      <c r="E858" s="322"/>
      <c r="F858" s="99"/>
      <c r="G858" s="100"/>
      <c r="H858" s="95"/>
      <c r="J858" s="475"/>
      <c r="K858" s="475"/>
    </row>
    <row r="859" spans="1:11" x14ac:dyDescent="0.2">
      <c r="A859" s="93"/>
      <c r="B859" s="318" t="s">
        <v>19</v>
      </c>
      <c r="C859" s="365" t="s">
        <v>340</v>
      </c>
      <c r="D859" s="103" t="s">
        <v>391</v>
      </c>
      <c r="E859" s="366">
        <v>2</v>
      </c>
      <c r="F859" s="400">
        <f>G859/E859</f>
        <v>649.81096408317592</v>
      </c>
      <c r="G859" s="444">
        <v>1299.6219281663518</v>
      </c>
      <c r="H859" s="95"/>
      <c r="J859" s="475"/>
      <c r="K859" s="475"/>
    </row>
    <row r="860" spans="1:11" ht="13.5" thickBot="1" x14ac:dyDescent="0.25">
      <c r="A860" s="93"/>
      <c r="B860" s="318"/>
      <c r="C860" s="102"/>
      <c r="D860" s="114"/>
      <c r="E860" s="323"/>
      <c r="F860" s="104"/>
      <c r="G860" s="105"/>
      <c r="H860" s="95"/>
      <c r="J860" s="475"/>
      <c r="K860" s="475"/>
    </row>
    <row r="861" spans="1:11" x14ac:dyDescent="0.2">
      <c r="A861" s="93"/>
      <c r="B861" s="321"/>
      <c r="C861" s="1" t="s">
        <v>41</v>
      </c>
      <c r="D861" s="420"/>
      <c r="E861" s="322"/>
      <c r="F861" s="99"/>
      <c r="G861" s="100"/>
      <c r="H861" s="95"/>
      <c r="J861" s="475"/>
      <c r="K861" s="475"/>
    </row>
    <row r="862" spans="1:11" x14ac:dyDescent="0.2">
      <c r="A862" s="93"/>
      <c r="B862" s="318" t="s">
        <v>172</v>
      </c>
      <c r="C862" s="365" t="s">
        <v>431</v>
      </c>
      <c r="D862" s="103" t="s">
        <v>391</v>
      </c>
      <c r="E862" s="366">
        <v>1</v>
      </c>
      <c r="F862" s="400">
        <v>118.14700000000001</v>
      </c>
      <c r="G862" s="444">
        <v>118.14744801512289</v>
      </c>
      <c r="H862" s="95"/>
      <c r="J862" s="475"/>
      <c r="K862" s="475"/>
    </row>
    <row r="863" spans="1:11" ht="13.5" thickBot="1" x14ac:dyDescent="0.25">
      <c r="A863" s="93"/>
      <c r="B863" s="319"/>
      <c r="C863" s="113"/>
      <c r="D863" s="114"/>
      <c r="E863" s="320"/>
      <c r="F863" s="183"/>
      <c r="G863" s="115"/>
      <c r="H863" s="95"/>
      <c r="J863" s="475"/>
      <c r="K863" s="475"/>
    </row>
    <row r="864" spans="1:11" ht="13.5" thickBot="1" x14ac:dyDescent="0.25">
      <c r="A864" s="93"/>
      <c r="B864" s="108"/>
      <c r="C864" s="126"/>
      <c r="D864" s="108"/>
      <c r="E864" s="107"/>
      <c r="F864" s="111" t="s">
        <v>42</v>
      </c>
      <c r="G864" s="472">
        <f>SUM(G856:G863)</f>
        <v>2362.9489603024576</v>
      </c>
      <c r="H864" s="110">
        <f>+G864</f>
        <v>2362.9489603024576</v>
      </c>
      <c r="J864" s="475"/>
      <c r="K864" s="475"/>
    </row>
    <row r="865" spans="1:11" s="467" customFormat="1" ht="13.5" thickBot="1" x14ac:dyDescent="0.25">
      <c r="A865" s="460"/>
      <c r="B865" s="561" t="s">
        <v>486</v>
      </c>
      <c r="C865" s="562"/>
      <c r="D865" s="562"/>
      <c r="E865" s="562"/>
      <c r="F865" s="562"/>
      <c r="G865" s="563"/>
      <c r="H865" s="470">
        <f>+'COEF INDEC'!$D$5</f>
        <v>1.117272096</v>
      </c>
      <c r="J865" s="475"/>
      <c r="K865" s="475"/>
    </row>
    <row r="866" spans="1:11" s="467" customFormat="1" ht="13.5" thickBot="1" x14ac:dyDescent="0.25">
      <c r="A866" s="460"/>
      <c r="B866" s="461"/>
      <c r="C866" s="462"/>
      <c r="D866" s="461"/>
      <c r="E866" s="463"/>
      <c r="F866" s="464"/>
      <c r="G866" s="465"/>
      <c r="H866" s="466">
        <f>+H864*H865</f>
        <v>2640.0569376181475</v>
      </c>
      <c r="J866" s="475"/>
      <c r="K866" s="475"/>
    </row>
    <row r="867" spans="1:11" ht="13.5" thickBot="1" x14ac:dyDescent="0.25">
      <c r="A867" s="93"/>
      <c r="B867" s="108"/>
      <c r="C867" s="126"/>
      <c r="D867" s="108"/>
      <c r="E867" s="107"/>
      <c r="F867" s="111" t="s">
        <v>43</v>
      </c>
      <c r="G867" s="112"/>
      <c r="H867" s="184">
        <f>+'[1]COEF. RESUMEN'!$D$19</f>
        <v>1.587</v>
      </c>
      <c r="J867" s="475"/>
      <c r="K867" s="475"/>
    </row>
    <row r="868" spans="1:11" ht="13.5" thickBot="1" x14ac:dyDescent="0.25">
      <c r="A868" s="93"/>
      <c r="B868" s="108"/>
      <c r="C868" s="106"/>
      <c r="D868" s="106"/>
      <c r="E868" s="107"/>
      <c r="F868" s="340" t="s">
        <v>7</v>
      </c>
      <c r="G868" s="341"/>
      <c r="H868" s="474">
        <f>+H867*H866</f>
        <v>4189.7703599999995</v>
      </c>
      <c r="I868" s="504"/>
      <c r="J868" s="475"/>
      <c r="K868" s="475"/>
    </row>
    <row r="869" spans="1:11" ht="13.5" customHeight="1" x14ac:dyDescent="0.2">
      <c r="A869" s="106"/>
      <c r="B869" s="108"/>
      <c r="C869" s="106"/>
      <c r="D869" s="106"/>
      <c r="E869" s="106"/>
      <c r="F869" s="359"/>
      <c r="G869" s="359"/>
      <c r="H869" s="359"/>
      <c r="J869" s="475"/>
      <c r="K869" s="475"/>
    </row>
    <row r="870" spans="1:11" x14ac:dyDescent="0.2">
      <c r="A870" s="357" t="s">
        <v>341</v>
      </c>
      <c r="B870" s="357"/>
      <c r="C870" s="357"/>
      <c r="D870" s="357"/>
      <c r="E870" s="357"/>
      <c r="F870" s="357"/>
      <c r="G870" s="357"/>
      <c r="H870" s="357"/>
      <c r="J870" s="475"/>
      <c r="K870" s="475"/>
    </row>
    <row r="871" spans="1:11" ht="13.5" thickBot="1" x14ac:dyDescent="0.25">
      <c r="A871" s="357"/>
      <c r="B871" s="358" t="s">
        <v>342</v>
      </c>
      <c r="C871" s="358"/>
      <c r="D871" s="358"/>
      <c r="E871" s="358"/>
      <c r="F871" s="358"/>
      <c r="G871" s="358"/>
      <c r="H871" s="357"/>
      <c r="J871" s="475"/>
      <c r="K871" s="475"/>
    </row>
    <row r="872" spans="1:11" x14ac:dyDescent="0.2">
      <c r="A872" s="93"/>
      <c r="B872" s="97"/>
      <c r="C872" s="1" t="s">
        <v>37</v>
      </c>
      <c r="D872" s="98"/>
      <c r="E872" s="98"/>
      <c r="F872" s="99"/>
      <c r="G872" s="100"/>
      <c r="H872" s="101"/>
      <c r="J872" s="475"/>
      <c r="K872" s="475"/>
    </row>
    <row r="873" spans="1:11" x14ac:dyDescent="0.2">
      <c r="A873" s="93"/>
      <c r="B873" s="318" t="s">
        <v>392</v>
      </c>
      <c r="C873" s="365" t="s">
        <v>408</v>
      </c>
      <c r="D873" s="103" t="s">
        <v>404</v>
      </c>
      <c r="E873" s="433">
        <f>G873/F873</f>
        <v>31.640099602147846</v>
      </c>
      <c r="F873" s="400">
        <v>359.43</v>
      </c>
      <c r="G873" s="444">
        <v>11372.401</v>
      </c>
      <c r="H873" s="95"/>
      <c r="J873" s="475"/>
      <c r="K873" s="475"/>
    </row>
    <row r="874" spans="1:11" ht="13.5" thickBot="1" x14ac:dyDescent="0.25">
      <c r="A874" s="93"/>
      <c r="B874" s="318" t="s">
        <v>412</v>
      </c>
      <c r="C874" s="102" t="s">
        <v>403</v>
      </c>
      <c r="D874" s="103" t="s">
        <v>404</v>
      </c>
      <c r="E874" s="433">
        <f>G874/F874</f>
        <v>24.818646065208853</v>
      </c>
      <c r="F874" s="400">
        <v>305.48</v>
      </c>
      <c r="G874" s="444">
        <v>7581.6</v>
      </c>
      <c r="H874" s="95"/>
      <c r="J874" s="475"/>
      <c r="K874" s="475"/>
    </row>
    <row r="875" spans="1:11" x14ac:dyDescent="0.2">
      <c r="A875" s="93"/>
      <c r="B875" s="321"/>
      <c r="C875" s="1" t="s">
        <v>25</v>
      </c>
      <c r="D875" s="98"/>
      <c r="E875" s="322"/>
      <c r="F875" s="99"/>
      <c r="G875" s="100"/>
      <c r="H875" s="95"/>
      <c r="J875" s="475"/>
      <c r="K875" s="475"/>
    </row>
    <row r="876" spans="1:11" x14ac:dyDescent="0.2">
      <c r="A876" s="93"/>
      <c r="B876" s="318" t="s">
        <v>19</v>
      </c>
      <c r="C876" s="365" t="s">
        <v>230</v>
      </c>
      <c r="D876" s="103" t="s">
        <v>391</v>
      </c>
      <c r="E876" s="366">
        <v>1</v>
      </c>
      <c r="F876" s="400">
        <v>23692.502</v>
      </c>
      <c r="G876" s="449">
        <v>23692.501575299306</v>
      </c>
      <c r="H876" s="95"/>
      <c r="I876" s="118"/>
      <c r="J876" s="475"/>
      <c r="K876" s="475"/>
    </row>
    <row r="877" spans="1:11" ht="13.5" thickBot="1" x14ac:dyDescent="0.25">
      <c r="A877" s="93"/>
      <c r="B877" s="318"/>
      <c r="C877" s="102"/>
      <c r="D877" s="114"/>
      <c r="E877" s="323"/>
      <c r="F877" s="104"/>
      <c r="G877" s="105"/>
      <c r="H877" s="95"/>
      <c r="J877" s="475"/>
      <c r="K877" s="475"/>
    </row>
    <row r="878" spans="1:11" x14ac:dyDescent="0.2">
      <c r="A878" s="93"/>
      <c r="B878" s="321"/>
      <c r="C878" s="1" t="s">
        <v>41</v>
      </c>
      <c r="D878" s="420"/>
      <c r="E878" s="322"/>
      <c r="F878" s="99"/>
      <c r="G878" s="100"/>
      <c r="H878" s="95"/>
      <c r="J878" s="475"/>
      <c r="K878" s="475"/>
    </row>
    <row r="879" spans="1:11" x14ac:dyDescent="0.2">
      <c r="A879" s="93"/>
      <c r="B879" s="318" t="s">
        <v>172</v>
      </c>
      <c r="C879" s="365" t="s">
        <v>431</v>
      </c>
      <c r="D879" s="103" t="s">
        <v>391</v>
      </c>
      <c r="E879" s="366">
        <v>1</v>
      </c>
      <c r="F879" s="400">
        <v>4738.5</v>
      </c>
      <c r="G879" s="449">
        <v>4738.5003150598614</v>
      </c>
      <c r="H879" s="95"/>
      <c r="J879" s="475"/>
      <c r="K879" s="475"/>
    </row>
    <row r="880" spans="1:11" ht="13.5" thickBot="1" x14ac:dyDescent="0.25">
      <c r="A880" s="93"/>
      <c r="B880" s="319"/>
      <c r="C880" s="113"/>
      <c r="D880" s="114"/>
      <c r="E880" s="320"/>
      <c r="F880" s="183"/>
      <c r="G880" s="115"/>
      <c r="H880" s="95"/>
      <c r="J880" s="475"/>
      <c r="K880" s="475"/>
    </row>
    <row r="881" spans="1:11" ht="13.5" thickBot="1" x14ac:dyDescent="0.25">
      <c r="A881" s="93"/>
      <c r="B881" s="108"/>
      <c r="C881" s="126"/>
      <c r="D881" s="108"/>
      <c r="E881" s="107"/>
      <c r="F881" s="111" t="s">
        <v>42</v>
      </c>
      <c r="G881" s="472">
        <f>SUM(G873:G880)</f>
        <v>47385.002890359174</v>
      </c>
      <c r="H881" s="110">
        <f>+G881</f>
        <v>47385.002890359174</v>
      </c>
      <c r="J881" s="475"/>
      <c r="K881" s="475"/>
    </row>
    <row r="882" spans="1:11" s="467" customFormat="1" ht="13.5" thickBot="1" x14ac:dyDescent="0.25">
      <c r="A882" s="460"/>
      <c r="B882" s="561" t="s">
        <v>486</v>
      </c>
      <c r="C882" s="562"/>
      <c r="D882" s="562"/>
      <c r="E882" s="562"/>
      <c r="F882" s="562"/>
      <c r="G882" s="563"/>
      <c r="H882" s="470">
        <f>+'COEF INDEC'!$D$5</f>
        <v>1.117272096</v>
      </c>
      <c r="J882" s="475"/>
      <c r="K882" s="475"/>
    </row>
    <row r="883" spans="1:11" s="467" customFormat="1" ht="13.5" thickBot="1" x14ac:dyDescent="0.25">
      <c r="A883" s="460"/>
      <c r="B883" s="461"/>
      <c r="C883" s="462"/>
      <c r="D883" s="461"/>
      <c r="E883" s="463"/>
      <c r="F883" s="464"/>
      <c r="G883" s="465"/>
      <c r="H883" s="466">
        <f>+H881*H882</f>
        <v>52941.941498277651</v>
      </c>
      <c r="J883" s="475"/>
      <c r="K883" s="475"/>
    </row>
    <row r="884" spans="1:11" ht="13.5" thickBot="1" x14ac:dyDescent="0.25">
      <c r="A884" s="93"/>
      <c r="B884" s="108"/>
      <c r="C884" s="126"/>
      <c r="D884" s="108"/>
      <c r="E884" s="107"/>
      <c r="F884" s="111" t="s">
        <v>43</v>
      </c>
      <c r="G884" s="112"/>
      <c r="H884" s="184">
        <f>+'[1]COEF. RESUMEN'!$D$19</f>
        <v>1.587</v>
      </c>
      <c r="J884" s="475"/>
      <c r="K884" s="475"/>
    </row>
    <row r="885" spans="1:11" ht="13.5" thickBot="1" x14ac:dyDescent="0.25">
      <c r="A885" s="93"/>
      <c r="B885" s="108"/>
      <c r="C885" s="106"/>
      <c r="D885" s="106"/>
      <c r="E885" s="107"/>
      <c r="F885" s="340" t="s">
        <v>7</v>
      </c>
      <c r="G885" s="341"/>
      <c r="H885" s="474">
        <f>+H884*H883</f>
        <v>84018.861157766631</v>
      </c>
      <c r="I885" s="504"/>
      <c r="J885" s="475"/>
      <c r="K885" s="475"/>
    </row>
    <row r="886" spans="1:11" x14ac:dyDescent="0.2">
      <c r="A886" s="93"/>
      <c r="B886" s="108"/>
      <c r="C886" s="106"/>
      <c r="D886" s="106"/>
      <c r="E886" s="109"/>
      <c r="F886" s="338"/>
      <c r="G886" s="339"/>
      <c r="H886" s="339"/>
      <c r="J886" s="475"/>
      <c r="K886" s="475"/>
    </row>
    <row r="887" spans="1:11" ht="13.5" customHeight="1" thickBot="1" x14ac:dyDescent="0.25">
      <c r="A887" s="357"/>
      <c r="B887" s="357" t="s">
        <v>343</v>
      </c>
      <c r="C887" s="357"/>
      <c r="D887" s="357"/>
      <c r="E887" s="357"/>
      <c r="F887" s="357"/>
      <c r="G887" s="357"/>
      <c r="H887" s="357"/>
      <c r="J887" s="475"/>
      <c r="K887" s="475"/>
    </row>
    <row r="888" spans="1:11" x14ac:dyDescent="0.2">
      <c r="A888" s="93"/>
      <c r="B888" s="97"/>
      <c r="C888" s="1" t="s">
        <v>37</v>
      </c>
      <c r="D888" s="98"/>
      <c r="E888" s="433"/>
      <c r="F888" s="99"/>
      <c r="G888" s="100"/>
      <c r="H888" s="101"/>
      <c r="J888" s="475"/>
      <c r="K888" s="475"/>
    </row>
    <row r="889" spans="1:11" x14ac:dyDescent="0.2">
      <c r="A889" s="93"/>
      <c r="B889" s="318" t="s">
        <v>392</v>
      </c>
      <c r="C889" s="365" t="s">
        <v>408</v>
      </c>
      <c r="D889" s="103" t="s">
        <v>404</v>
      </c>
      <c r="E889" s="433">
        <f>G889/F889</f>
        <v>10.097902234092869</v>
      </c>
      <c r="F889" s="400">
        <v>359.43</v>
      </c>
      <c r="G889" s="444">
        <v>3629.489</v>
      </c>
      <c r="H889" s="95"/>
      <c r="J889" s="475"/>
      <c r="K889" s="475"/>
    </row>
    <row r="890" spans="1:11" ht="13.5" thickBot="1" x14ac:dyDescent="0.25">
      <c r="A890" s="93"/>
      <c r="B890" s="318" t="s">
        <v>412</v>
      </c>
      <c r="C890" s="102" t="s">
        <v>403</v>
      </c>
      <c r="D890" s="103" t="s">
        <v>404</v>
      </c>
      <c r="E890" s="433">
        <f>G890/F890</f>
        <v>7.9208458818907941</v>
      </c>
      <c r="F890" s="400">
        <v>305.48</v>
      </c>
      <c r="G890" s="444">
        <v>2419.66</v>
      </c>
      <c r="H890" s="95"/>
      <c r="J890" s="475"/>
      <c r="K890" s="475"/>
    </row>
    <row r="891" spans="1:11" x14ac:dyDescent="0.2">
      <c r="A891" s="93"/>
      <c r="B891" s="321"/>
      <c r="C891" s="1" t="s">
        <v>25</v>
      </c>
      <c r="D891" s="98"/>
      <c r="E891" s="322"/>
      <c r="F891" s="99"/>
      <c r="G891" s="100"/>
      <c r="H891" s="95"/>
      <c r="J891" s="475"/>
      <c r="K891" s="475"/>
    </row>
    <row r="892" spans="1:11" x14ac:dyDescent="0.2">
      <c r="A892" s="93"/>
      <c r="B892" s="318" t="s">
        <v>19</v>
      </c>
      <c r="C892" s="365" t="s">
        <v>344</v>
      </c>
      <c r="D892" s="103" t="s">
        <v>386</v>
      </c>
      <c r="E892" s="366">
        <v>3.7</v>
      </c>
      <c r="F892" s="400">
        <f>G892/E892</f>
        <v>2043.6315332345578</v>
      </c>
      <c r="G892" s="444">
        <v>7561.4366729678641</v>
      </c>
      <c r="H892" s="95"/>
      <c r="J892" s="475"/>
      <c r="K892" s="475"/>
    </row>
    <row r="893" spans="1:11" ht="13.5" thickBot="1" x14ac:dyDescent="0.25">
      <c r="A893" s="93"/>
      <c r="B893" s="318"/>
      <c r="C893" s="102"/>
      <c r="D893" s="114"/>
      <c r="E893" s="323"/>
      <c r="F893" s="104"/>
      <c r="G893" s="105"/>
      <c r="H893" s="95"/>
      <c r="J893" s="475"/>
      <c r="K893" s="475"/>
    </row>
    <row r="894" spans="1:11" x14ac:dyDescent="0.2">
      <c r="A894" s="93"/>
      <c r="B894" s="321"/>
      <c r="C894" s="1" t="s">
        <v>41</v>
      </c>
      <c r="D894" s="420"/>
      <c r="E894" s="322"/>
      <c r="F894" s="99"/>
      <c r="G894" s="100"/>
      <c r="H894" s="95"/>
      <c r="J894" s="475"/>
      <c r="K894" s="475"/>
    </row>
    <row r="895" spans="1:11" x14ac:dyDescent="0.2">
      <c r="A895" s="93"/>
      <c r="B895" s="318" t="s">
        <v>172</v>
      </c>
      <c r="C895" s="365" t="s">
        <v>431</v>
      </c>
      <c r="D895" s="103" t="s">
        <v>391</v>
      </c>
      <c r="E895" s="366">
        <v>1</v>
      </c>
      <c r="F895" s="400">
        <v>1512.287</v>
      </c>
      <c r="G895" s="444">
        <v>1512.287334593573</v>
      </c>
      <c r="H895" s="95"/>
      <c r="J895" s="475"/>
      <c r="K895" s="475"/>
    </row>
    <row r="896" spans="1:11" ht="13.5" thickBot="1" x14ac:dyDescent="0.25">
      <c r="A896" s="93"/>
      <c r="B896" s="319"/>
      <c r="C896" s="113"/>
      <c r="D896" s="114"/>
      <c r="E896" s="320"/>
      <c r="F896" s="183"/>
      <c r="G896" s="115"/>
      <c r="H896" s="95"/>
      <c r="J896" s="475"/>
      <c r="K896" s="475"/>
    </row>
    <row r="897" spans="1:11" ht="13.5" thickBot="1" x14ac:dyDescent="0.25">
      <c r="A897" s="93"/>
      <c r="B897" s="108"/>
      <c r="C897" s="126"/>
      <c r="D897" s="108"/>
      <c r="E897" s="107"/>
      <c r="F897" s="111" t="s">
        <v>42</v>
      </c>
      <c r="G897" s="472">
        <f>SUM(G889:G896)</f>
        <v>15122.873007561437</v>
      </c>
      <c r="H897" s="110">
        <f>+G897</f>
        <v>15122.873007561437</v>
      </c>
      <c r="J897" s="475"/>
      <c r="K897" s="475"/>
    </row>
    <row r="898" spans="1:11" s="467" customFormat="1" ht="13.5" thickBot="1" x14ac:dyDescent="0.25">
      <c r="A898" s="460"/>
      <c r="B898" s="561" t="s">
        <v>486</v>
      </c>
      <c r="C898" s="562"/>
      <c r="D898" s="562"/>
      <c r="E898" s="562"/>
      <c r="F898" s="562"/>
      <c r="G898" s="563"/>
      <c r="H898" s="470">
        <f>+'COEF INDEC'!$D$5</f>
        <v>1.117272096</v>
      </c>
      <c r="J898" s="475"/>
      <c r="K898" s="475"/>
    </row>
    <row r="899" spans="1:11" s="467" customFormat="1" ht="13.5" thickBot="1" x14ac:dyDescent="0.25">
      <c r="A899" s="460"/>
      <c r="B899" s="461"/>
      <c r="C899" s="462"/>
      <c r="D899" s="461"/>
      <c r="E899" s="463"/>
      <c r="F899" s="464"/>
      <c r="G899" s="465"/>
      <c r="H899" s="466">
        <f>+H897*H898</f>
        <v>16896.364022699989</v>
      </c>
      <c r="J899" s="475"/>
      <c r="K899" s="475"/>
    </row>
    <row r="900" spans="1:11" ht="13.5" thickBot="1" x14ac:dyDescent="0.25">
      <c r="A900" s="93"/>
      <c r="B900" s="108"/>
      <c r="C900" s="126"/>
      <c r="D900" s="108"/>
      <c r="E900" s="107"/>
      <c r="F900" s="111" t="s">
        <v>43</v>
      </c>
      <c r="G900" s="112"/>
      <c r="H900" s="184">
        <f>+'[1]COEF. RESUMEN'!$D$19</f>
        <v>1.587</v>
      </c>
      <c r="J900" s="475"/>
      <c r="K900" s="475"/>
    </row>
    <row r="901" spans="1:11" ht="13.5" thickBot="1" x14ac:dyDescent="0.25">
      <c r="A901" s="93"/>
      <c r="B901" s="108"/>
      <c r="C901" s="106"/>
      <c r="D901" s="106"/>
      <c r="E901" s="107"/>
      <c r="F901" s="340" t="s">
        <v>7</v>
      </c>
      <c r="G901" s="341"/>
      <c r="H901" s="474">
        <f>+H900*H899</f>
        <v>26814.529704024881</v>
      </c>
      <c r="I901" s="504"/>
      <c r="J901" s="475"/>
      <c r="K901" s="475"/>
    </row>
    <row r="902" spans="1:11" x14ac:dyDescent="0.2">
      <c r="A902" s="93"/>
      <c r="B902" s="108"/>
      <c r="C902" s="106"/>
      <c r="D902" s="106"/>
      <c r="E902" s="109"/>
      <c r="F902" s="338"/>
      <c r="G902" s="339"/>
      <c r="H902" s="339"/>
      <c r="I902" s="504"/>
      <c r="J902" s="475"/>
      <c r="K902" s="475"/>
    </row>
    <row r="903" spans="1:11" x14ac:dyDescent="0.2">
      <c r="A903" s="93"/>
      <c r="B903" s="108"/>
      <c r="C903" s="106"/>
      <c r="D903" s="106"/>
      <c r="E903" s="109"/>
      <c r="F903" s="338"/>
      <c r="G903" s="339"/>
      <c r="H903" s="339"/>
      <c r="I903" s="504"/>
      <c r="J903" s="475"/>
      <c r="K903" s="475"/>
    </row>
    <row r="904" spans="1:11" x14ac:dyDescent="0.2">
      <c r="A904" s="93"/>
      <c r="B904" s="108"/>
      <c r="C904" s="106"/>
      <c r="D904" s="106"/>
      <c r="E904" s="109"/>
      <c r="F904" s="338"/>
      <c r="G904" s="339"/>
      <c r="H904" s="339"/>
      <c r="I904" s="504"/>
      <c r="J904" s="475"/>
      <c r="K904" s="475"/>
    </row>
    <row r="905" spans="1:11" x14ac:dyDescent="0.2">
      <c r="A905" s="93"/>
      <c r="B905" s="108"/>
      <c r="C905" s="106"/>
      <c r="D905" s="106"/>
      <c r="E905" s="109"/>
      <c r="F905" s="338"/>
      <c r="G905" s="339"/>
      <c r="H905" s="339"/>
      <c r="I905" s="504"/>
      <c r="J905" s="475"/>
      <c r="K905" s="475"/>
    </row>
    <row r="906" spans="1:11" x14ac:dyDescent="0.2">
      <c r="A906" s="93"/>
      <c r="B906" s="108"/>
      <c r="C906" s="106"/>
      <c r="D906" s="106"/>
      <c r="E906" s="109"/>
      <c r="F906" s="338"/>
      <c r="G906" s="339"/>
      <c r="H906" s="339"/>
      <c r="I906" s="504"/>
      <c r="J906" s="475"/>
      <c r="K906" s="475"/>
    </row>
    <row r="907" spans="1:11" x14ac:dyDescent="0.2">
      <c r="A907" s="93"/>
      <c r="B907" s="108"/>
      <c r="C907" s="106"/>
      <c r="D907" s="106"/>
      <c r="E907" s="109"/>
      <c r="F907" s="338"/>
      <c r="G907" s="339"/>
      <c r="H907" s="339"/>
      <c r="I907" s="504"/>
      <c r="J907" s="475"/>
      <c r="K907" s="475"/>
    </row>
    <row r="908" spans="1:11" x14ac:dyDescent="0.2">
      <c r="A908" s="93"/>
      <c r="B908" s="108"/>
      <c r="C908" s="106"/>
      <c r="D908" s="106"/>
      <c r="E908" s="109"/>
      <c r="F908" s="338"/>
      <c r="G908" s="339"/>
      <c r="H908" s="339"/>
      <c r="I908" s="504"/>
      <c r="J908" s="475"/>
      <c r="K908" s="475"/>
    </row>
    <row r="909" spans="1:11" x14ac:dyDescent="0.2">
      <c r="A909" s="93"/>
      <c r="B909" s="108"/>
      <c r="C909" s="106"/>
      <c r="D909" s="106"/>
      <c r="E909" s="109"/>
      <c r="F909" s="338"/>
      <c r="G909" s="339"/>
      <c r="H909" s="339"/>
      <c r="I909" s="504"/>
      <c r="J909" s="475"/>
      <c r="K909" s="475"/>
    </row>
    <row r="910" spans="1:11" x14ac:dyDescent="0.2">
      <c r="A910" s="93"/>
      <c r="B910" s="108"/>
      <c r="C910" s="106"/>
      <c r="D910" s="106"/>
      <c r="E910" s="109"/>
      <c r="F910" s="338"/>
      <c r="G910" s="339"/>
      <c r="H910" s="339"/>
      <c r="I910" s="504"/>
      <c r="J910" s="475"/>
      <c r="K910" s="475"/>
    </row>
    <row r="911" spans="1:11" x14ac:dyDescent="0.2">
      <c r="A911" s="93"/>
      <c r="B911" s="108"/>
      <c r="C911" s="106"/>
      <c r="D911" s="106"/>
      <c r="E911" s="109"/>
      <c r="F911" s="338"/>
      <c r="G911" s="339"/>
      <c r="H911" s="339"/>
      <c r="J911" s="475"/>
      <c r="K911" s="475"/>
    </row>
    <row r="912" spans="1:11" ht="13.5" customHeight="1" thickBot="1" x14ac:dyDescent="0.25">
      <c r="A912" s="357"/>
      <c r="B912" s="357" t="s">
        <v>345</v>
      </c>
      <c r="C912" s="357"/>
      <c r="D912" s="357"/>
      <c r="E912" s="357"/>
      <c r="F912" s="357"/>
      <c r="G912" s="357"/>
      <c r="H912" s="357"/>
      <c r="J912" s="475"/>
      <c r="K912" s="475"/>
    </row>
    <row r="913" spans="1:11" x14ac:dyDescent="0.2">
      <c r="A913" s="93"/>
      <c r="B913" s="97"/>
      <c r="C913" s="1" t="s">
        <v>37</v>
      </c>
      <c r="D913" s="98"/>
      <c r="E913" s="98"/>
      <c r="F913" s="99"/>
      <c r="G913" s="100"/>
      <c r="H913" s="101"/>
      <c r="J913" s="475"/>
      <c r="K913" s="475"/>
    </row>
    <row r="914" spans="1:11" x14ac:dyDescent="0.2">
      <c r="A914" s="93"/>
      <c r="B914" s="318" t="s">
        <v>392</v>
      </c>
      <c r="C914" s="365" t="s">
        <v>457</v>
      </c>
      <c r="D914" s="103" t="s">
        <v>404</v>
      </c>
      <c r="E914" s="433">
        <f>G914/F914</f>
        <v>16.829839853029217</v>
      </c>
      <c r="F914" s="400">
        <v>359.43</v>
      </c>
      <c r="G914" s="449">
        <v>6049.1493383742909</v>
      </c>
      <c r="H914" s="95"/>
      <c r="J914" s="475"/>
      <c r="K914" s="475"/>
    </row>
    <row r="915" spans="1:11" ht="13.5" thickBot="1" x14ac:dyDescent="0.25">
      <c r="A915" s="93"/>
      <c r="B915" s="318"/>
      <c r="C915" s="102"/>
      <c r="D915" s="103"/>
      <c r="E915" s="323"/>
      <c r="F915" s="104"/>
      <c r="G915" s="105"/>
      <c r="H915" s="407"/>
      <c r="I915" s="408"/>
      <c r="J915" s="475"/>
      <c r="K915" s="475"/>
    </row>
    <row r="916" spans="1:11" x14ac:dyDescent="0.2">
      <c r="A916" s="93"/>
      <c r="B916" s="321"/>
      <c r="C916" s="1" t="s">
        <v>25</v>
      </c>
      <c r="D916" s="98"/>
      <c r="E916" s="322"/>
      <c r="F916" s="99"/>
      <c r="G916" s="100"/>
      <c r="H916" s="411"/>
      <c r="I916" s="409"/>
      <c r="J916" s="475"/>
      <c r="K916" s="475"/>
    </row>
    <row r="917" spans="1:11" x14ac:dyDescent="0.2">
      <c r="A917" s="93"/>
      <c r="B917" s="318" t="s">
        <v>19</v>
      </c>
      <c r="C917" s="365" t="s">
        <v>346</v>
      </c>
      <c r="D917" s="103" t="s">
        <v>391</v>
      </c>
      <c r="E917" s="366">
        <v>1</v>
      </c>
      <c r="F917" s="400">
        <v>7561.4369999999999</v>
      </c>
      <c r="G917" s="444">
        <v>7561.4366729678641</v>
      </c>
      <c r="H917" s="411"/>
      <c r="I917" s="409"/>
      <c r="J917" s="475"/>
      <c r="K917" s="475"/>
    </row>
    <row r="918" spans="1:11" ht="13.5" thickBot="1" x14ac:dyDescent="0.25">
      <c r="A918" s="93"/>
      <c r="B918" s="318"/>
      <c r="C918" s="102"/>
      <c r="D918" s="114"/>
      <c r="E918" s="323"/>
      <c r="F918" s="104"/>
      <c r="G918" s="105"/>
      <c r="H918" s="407"/>
      <c r="I918" s="408"/>
      <c r="J918" s="475"/>
      <c r="K918" s="475"/>
    </row>
    <row r="919" spans="1:11" x14ac:dyDescent="0.2">
      <c r="A919" s="93"/>
      <c r="B919" s="321"/>
      <c r="C919" s="1" t="s">
        <v>41</v>
      </c>
      <c r="D919" s="420"/>
      <c r="E919" s="322"/>
      <c r="F919" s="99"/>
      <c r="G919" s="100"/>
      <c r="H919" s="95"/>
      <c r="J919" s="475"/>
      <c r="K919" s="475"/>
    </row>
    <row r="920" spans="1:11" x14ac:dyDescent="0.2">
      <c r="A920" s="93"/>
      <c r="B920" s="318" t="s">
        <v>172</v>
      </c>
      <c r="C920" s="365" t="s">
        <v>431</v>
      </c>
      <c r="D920" s="103" t="s">
        <v>391</v>
      </c>
      <c r="E920" s="366">
        <v>1</v>
      </c>
      <c r="F920" s="400">
        <v>1512.287</v>
      </c>
      <c r="G920" s="444">
        <v>1512.287334593573</v>
      </c>
      <c r="H920" s="95"/>
      <c r="J920" s="475"/>
      <c r="K920" s="475"/>
    </row>
    <row r="921" spans="1:11" ht="13.5" thickBot="1" x14ac:dyDescent="0.25">
      <c r="A921" s="93"/>
      <c r="B921" s="319"/>
      <c r="C921" s="113"/>
      <c r="D921" s="114"/>
      <c r="E921" s="320"/>
      <c r="F921" s="183"/>
      <c r="G921" s="115"/>
      <c r="H921" s="95"/>
      <c r="J921" s="475"/>
      <c r="K921" s="475"/>
    </row>
    <row r="922" spans="1:11" ht="13.5" thickBot="1" x14ac:dyDescent="0.25">
      <c r="A922" s="93"/>
      <c r="B922" s="108"/>
      <c r="C922" s="126"/>
      <c r="D922" s="108"/>
      <c r="E922" s="107"/>
      <c r="F922" s="111" t="s">
        <v>42</v>
      </c>
      <c r="G922" s="472">
        <f>SUM(G914:G921)</f>
        <v>15122.873345935728</v>
      </c>
      <c r="H922" s="110">
        <f>+G922</f>
        <v>15122.873345935728</v>
      </c>
      <c r="J922" s="475"/>
      <c r="K922" s="475"/>
    </row>
    <row r="923" spans="1:11" s="467" customFormat="1" ht="13.5" thickBot="1" x14ac:dyDescent="0.25">
      <c r="A923" s="460"/>
      <c r="B923" s="561" t="s">
        <v>486</v>
      </c>
      <c r="C923" s="562"/>
      <c r="D923" s="562"/>
      <c r="E923" s="562"/>
      <c r="F923" s="562"/>
      <c r="G923" s="563"/>
      <c r="H923" s="470">
        <f>+'COEF INDEC'!$D$5</f>
        <v>1.117272096</v>
      </c>
      <c r="J923" s="475"/>
      <c r="K923" s="475"/>
    </row>
    <row r="924" spans="1:11" s="467" customFormat="1" ht="13.5" thickBot="1" x14ac:dyDescent="0.25">
      <c r="A924" s="460"/>
      <c r="B924" s="461"/>
      <c r="C924" s="462"/>
      <c r="D924" s="461"/>
      <c r="E924" s="463"/>
      <c r="F924" s="464"/>
      <c r="G924" s="465"/>
      <c r="H924" s="466">
        <f>+H922*H923</f>
        <v>16896.364400756145</v>
      </c>
      <c r="J924" s="475"/>
      <c r="K924" s="475"/>
    </row>
    <row r="925" spans="1:11" ht="13.5" thickBot="1" x14ac:dyDescent="0.25">
      <c r="A925" s="93"/>
      <c r="B925" s="108"/>
      <c r="C925" s="126"/>
      <c r="D925" s="108"/>
      <c r="E925" s="107"/>
      <c r="F925" s="111" t="s">
        <v>43</v>
      </c>
      <c r="G925" s="112"/>
      <c r="H925" s="184">
        <f>+'[1]COEF. RESUMEN'!$D$19</f>
        <v>1.587</v>
      </c>
      <c r="J925" s="475"/>
      <c r="K925" s="475"/>
    </row>
    <row r="926" spans="1:11" ht="13.5" thickBot="1" x14ac:dyDescent="0.25">
      <c r="A926" s="93"/>
      <c r="B926" s="108"/>
      <c r="C926" s="106"/>
      <c r="D926" s="106"/>
      <c r="E926" s="107"/>
      <c r="F926" s="340" t="s">
        <v>7</v>
      </c>
      <c r="G926" s="341"/>
      <c r="H926" s="474">
        <f>+H925*H924</f>
        <v>26814.530304000004</v>
      </c>
      <c r="I926" s="504"/>
      <c r="J926" s="475"/>
      <c r="K926" s="475"/>
    </row>
    <row r="927" spans="1:11" x14ac:dyDescent="0.2">
      <c r="A927" s="93"/>
      <c r="B927" s="108"/>
      <c r="C927" s="106"/>
      <c r="D927" s="106"/>
      <c r="E927" s="109"/>
      <c r="F927" s="338"/>
      <c r="G927" s="339"/>
      <c r="H927" s="339"/>
      <c r="J927" s="475"/>
      <c r="K927" s="475"/>
    </row>
    <row r="928" spans="1:11" ht="13.5" customHeight="1" thickBot="1" x14ac:dyDescent="0.25">
      <c r="A928" s="357"/>
      <c r="B928" s="357" t="s">
        <v>347</v>
      </c>
      <c r="C928" s="357"/>
      <c r="D928" s="357"/>
      <c r="E928" s="357"/>
      <c r="F928" s="357"/>
      <c r="G928" s="357"/>
      <c r="H928" s="357"/>
      <c r="J928" s="475"/>
      <c r="K928" s="475"/>
    </row>
    <row r="929" spans="1:11" x14ac:dyDescent="0.2">
      <c r="A929" s="93"/>
      <c r="B929" s="97"/>
      <c r="C929" s="1" t="s">
        <v>37</v>
      </c>
      <c r="D929" s="98"/>
      <c r="E929" s="98"/>
      <c r="F929" s="99"/>
      <c r="G929" s="100"/>
      <c r="H929" s="101"/>
      <c r="J929" s="475"/>
      <c r="K929" s="475"/>
    </row>
    <row r="930" spans="1:11" x14ac:dyDescent="0.2">
      <c r="A930" s="93"/>
      <c r="B930" s="318" t="s">
        <v>392</v>
      </c>
      <c r="C930" s="365" t="s">
        <v>403</v>
      </c>
      <c r="D930" s="103" t="s">
        <v>404</v>
      </c>
      <c r="E930" s="433">
        <f>G930/F930</f>
        <v>19.802112538870926</v>
      </c>
      <c r="F930" s="400">
        <v>305.48</v>
      </c>
      <c r="G930" s="449">
        <v>6049.1493383742909</v>
      </c>
      <c r="H930" s="95"/>
      <c r="J930" s="475"/>
      <c r="K930" s="475"/>
    </row>
    <row r="931" spans="1:11" ht="13.5" thickBot="1" x14ac:dyDescent="0.25">
      <c r="A931" s="93"/>
      <c r="B931" s="318"/>
      <c r="C931" s="102"/>
      <c r="D931" s="103"/>
      <c r="E931" s="323"/>
      <c r="F931" s="104"/>
      <c r="G931" s="105"/>
      <c r="H931" s="95"/>
      <c r="J931" s="475"/>
      <c r="K931" s="475"/>
    </row>
    <row r="932" spans="1:11" x14ac:dyDescent="0.2">
      <c r="A932" s="93"/>
      <c r="B932" s="321"/>
      <c r="C932" s="1" t="s">
        <v>25</v>
      </c>
      <c r="D932" s="98"/>
      <c r="E932" s="322"/>
      <c r="F932" s="99"/>
      <c r="G932" s="100"/>
      <c r="H932" s="95"/>
      <c r="J932" s="475"/>
      <c r="K932" s="475"/>
    </row>
    <row r="933" spans="1:11" x14ac:dyDescent="0.2">
      <c r="A933" s="93"/>
      <c r="B933" s="318" t="s">
        <v>19</v>
      </c>
      <c r="C933" s="365" t="s">
        <v>348</v>
      </c>
      <c r="D933" s="103" t="s">
        <v>386</v>
      </c>
      <c r="E933" s="366">
        <v>0.65</v>
      </c>
      <c r="F933" s="104">
        <f>G933/E933</f>
        <v>11632.979496873637</v>
      </c>
      <c r="G933" s="449">
        <v>7561.4366729678641</v>
      </c>
      <c r="H933" s="95"/>
      <c r="J933" s="475"/>
      <c r="K933" s="475"/>
    </row>
    <row r="934" spans="1:11" ht="13.5" thickBot="1" x14ac:dyDescent="0.25">
      <c r="A934" s="93"/>
      <c r="B934" s="318"/>
      <c r="C934" s="102"/>
      <c r="D934" s="103"/>
      <c r="E934" s="323"/>
      <c r="F934" s="104"/>
      <c r="G934" s="105"/>
      <c r="H934" s="95"/>
      <c r="J934" s="475"/>
      <c r="K934" s="475"/>
    </row>
    <row r="935" spans="1:11" x14ac:dyDescent="0.2">
      <c r="A935" s="93"/>
      <c r="B935" s="321"/>
      <c r="C935" s="1" t="s">
        <v>41</v>
      </c>
      <c r="D935" s="98"/>
      <c r="E935" s="322"/>
      <c r="F935" s="99"/>
      <c r="G935" s="100"/>
      <c r="H935" s="95"/>
      <c r="J935" s="475"/>
      <c r="K935" s="475"/>
    </row>
    <row r="936" spans="1:11" x14ac:dyDescent="0.2">
      <c r="A936" s="93"/>
      <c r="B936" s="318" t="s">
        <v>172</v>
      </c>
      <c r="C936" s="365" t="s">
        <v>431</v>
      </c>
      <c r="D936" s="103" t="s">
        <v>391</v>
      </c>
      <c r="E936" s="366">
        <v>1</v>
      </c>
      <c r="F936" s="104">
        <v>1512.287</v>
      </c>
      <c r="G936" s="449">
        <v>1512.287334593573</v>
      </c>
      <c r="H936" s="95"/>
      <c r="J936" s="475"/>
      <c r="K936" s="475"/>
    </row>
    <row r="937" spans="1:11" ht="13.5" thickBot="1" x14ac:dyDescent="0.25">
      <c r="A937" s="93"/>
      <c r="B937" s="319"/>
      <c r="C937" s="113"/>
      <c r="D937" s="114"/>
      <c r="E937" s="320"/>
      <c r="F937" s="183"/>
      <c r="G937" s="115"/>
      <c r="H937" s="95"/>
      <c r="J937" s="475"/>
      <c r="K937" s="475"/>
    </row>
    <row r="938" spans="1:11" ht="13.5" thickBot="1" x14ac:dyDescent="0.25">
      <c r="A938" s="93"/>
      <c r="B938" s="108"/>
      <c r="C938" s="126"/>
      <c r="D938" s="108"/>
      <c r="E938" s="107"/>
      <c r="F938" s="111" t="s">
        <v>42</v>
      </c>
      <c r="G938" s="472">
        <f>SUM(G930:G937)</f>
        <v>15122.873345935728</v>
      </c>
      <c r="H938" s="110">
        <f>+G938</f>
        <v>15122.873345935728</v>
      </c>
      <c r="J938" s="475"/>
      <c r="K938" s="475"/>
    </row>
    <row r="939" spans="1:11" s="467" customFormat="1" ht="13.5" thickBot="1" x14ac:dyDescent="0.25">
      <c r="A939" s="460"/>
      <c r="B939" s="561" t="s">
        <v>486</v>
      </c>
      <c r="C939" s="562"/>
      <c r="D939" s="562"/>
      <c r="E939" s="562"/>
      <c r="F939" s="562"/>
      <c r="G939" s="563"/>
      <c r="H939" s="470">
        <f>+'COEF INDEC'!$D$5</f>
        <v>1.117272096</v>
      </c>
      <c r="J939" s="475"/>
      <c r="K939" s="475"/>
    </row>
    <row r="940" spans="1:11" s="467" customFormat="1" ht="13.5" thickBot="1" x14ac:dyDescent="0.25">
      <c r="A940" s="460"/>
      <c r="B940" s="461"/>
      <c r="C940" s="462"/>
      <c r="D940" s="461"/>
      <c r="E940" s="463"/>
      <c r="F940" s="464"/>
      <c r="G940" s="465"/>
      <c r="H940" s="466">
        <f>+H938*H939</f>
        <v>16896.364400756145</v>
      </c>
      <c r="J940" s="475"/>
      <c r="K940" s="475"/>
    </row>
    <row r="941" spans="1:11" ht="13.5" thickBot="1" x14ac:dyDescent="0.25">
      <c r="A941" s="93"/>
      <c r="B941" s="108"/>
      <c r="C941" s="126"/>
      <c r="D941" s="108"/>
      <c r="E941" s="107"/>
      <c r="F941" s="111" t="s">
        <v>43</v>
      </c>
      <c r="G941" s="112"/>
      <c r="H941" s="184">
        <f>+'[1]COEF. RESUMEN'!$D$19</f>
        <v>1.587</v>
      </c>
      <c r="J941" s="475"/>
      <c r="K941" s="475"/>
    </row>
    <row r="942" spans="1:11" ht="13.5" thickBot="1" x14ac:dyDescent="0.25">
      <c r="A942" s="93"/>
      <c r="B942" s="108"/>
      <c r="C942" s="106"/>
      <c r="D942" s="106"/>
      <c r="E942" s="107"/>
      <c r="F942" s="340" t="s">
        <v>7</v>
      </c>
      <c r="G942" s="341"/>
      <c r="H942" s="474">
        <f>+H941*H940</f>
        <v>26814.530304000004</v>
      </c>
      <c r="I942" s="504"/>
      <c r="J942" s="475"/>
      <c r="K942" s="475"/>
    </row>
    <row r="943" spans="1:11" x14ac:dyDescent="0.2">
      <c r="A943" s="93"/>
      <c r="B943" s="94"/>
      <c r="C943" s="93"/>
      <c r="D943" s="93"/>
      <c r="E943" s="93"/>
      <c r="F943" s="95"/>
      <c r="G943" s="95"/>
      <c r="H943" s="95"/>
      <c r="J943" s="475"/>
      <c r="K943" s="475"/>
    </row>
    <row r="944" spans="1:11" ht="13.5" customHeight="1" thickBot="1" x14ac:dyDescent="0.25">
      <c r="A944" s="357"/>
      <c r="B944" s="357" t="s">
        <v>349</v>
      </c>
      <c r="C944" s="357"/>
      <c r="D944" s="357"/>
      <c r="E944" s="357"/>
      <c r="F944" s="357"/>
      <c r="G944" s="357"/>
      <c r="H944" s="357"/>
      <c r="J944" s="475"/>
      <c r="K944" s="475"/>
    </row>
    <row r="945" spans="1:11" x14ac:dyDescent="0.2">
      <c r="A945" s="93"/>
      <c r="B945" s="97"/>
      <c r="C945" s="1" t="s">
        <v>37</v>
      </c>
      <c r="D945" s="98"/>
      <c r="E945" s="98"/>
      <c r="F945" s="99"/>
      <c r="G945" s="100"/>
      <c r="H945" s="101"/>
      <c r="J945" s="475"/>
      <c r="K945" s="475"/>
    </row>
    <row r="946" spans="1:11" x14ac:dyDescent="0.2">
      <c r="A946" s="93"/>
      <c r="B946" s="318" t="s">
        <v>392</v>
      </c>
      <c r="C946" s="365" t="s">
        <v>403</v>
      </c>
      <c r="D946" s="103" t="s">
        <v>404</v>
      </c>
      <c r="E946" s="433">
        <f>G946/F946</f>
        <v>14.892838805275844</v>
      </c>
      <c r="F946" s="400">
        <v>305.48</v>
      </c>
      <c r="G946" s="449">
        <v>4549.4643982356647</v>
      </c>
      <c r="H946" s="95"/>
      <c r="J946" s="475"/>
      <c r="K946" s="475"/>
    </row>
    <row r="947" spans="1:11" ht="13.5" thickBot="1" x14ac:dyDescent="0.25">
      <c r="A947" s="93"/>
      <c r="B947" s="318"/>
      <c r="C947" s="102"/>
      <c r="D947" s="103"/>
      <c r="E947" s="323"/>
      <c r="F947" s="104"/>
      <c r="G947" s="105"/>
      <c r="H947" s="95"/>
      <c r="J947" s="475"/>
      <c r="K947" s="475"/>
    </row>
    <row r="948" spans="1:11" x14ac:dyDescent="0.2">
      <c r="A948" s="93"/>
      <c r="B948" s="321"/>
      <c r="C948" s="1" t="s">
        <v>25</v>
      </c>
      <c r="D948" s="98"/>
      <c r="E948" s="322"/>
      <c r="F948" s="99"/>
      <c r="G948" s="100"/>
      <c r="H948" s="95"/>
      <c r="J948" s="475"/>
      <c r="K948" s="475"/>
    </row>
    <row r="949" spans="1:11" x14ac:dyDescent="0.2">
      <c r="A949" s="93"/>
      <c r="B949" s="318" t="s">
        <v>19</v>
      </c>
      <c r="C949" s="365" t="s">
        <v>350</v>
      </c>
      <c r="D949" s="103" t="s">
        <v>391</v>
      </c>
      <c r="E949" s="366"/>
      <c r="F949" s="400">
        <v>5686.83</v>
      </c>
      <c r="G949" s="449">
        <v>5686.8304977945809</v>
      </c>
      <c r="H949" s="95"/>
      <c r="J949" s="475"/>
      <c r="K949" s="475"/>
    </row>
    <row r="950" spans="1:11" ht="13.5" thickBot="1" x14ac:dyDescent="0.25">
      <c r="A950" s="93"/>
      <c r="B950" s="318"/>
      <c r="C950" s="102"/>
      <c r="D950" s="103"/>
      <c r="E950" s="323"/>
      <c r="F950" s="104"/>
      <c r="G950" s="105"/>
      <c r="H950" s="95"/>
      <c r="J950" s="475"/>
      <c r="K950" s="475"/>
    </row>
    <row r="951" spans="1:11" x14ac:dyDescent="0.2">
      <c r="A951" s="93"/>
      <c r="B951" s="321"/>
      <c r="C951" s="1" t="s">
        <v>41</v>
      </c>
      <c r="D951" s="98"/>
      <c r="E951" s="322"/>
      <c r="F951" s="99"/>
      <c r="G951" s="100"/>
      <c r="H951" s="95"/>
      <c r="J951" s="475"/>
      <c r="K951" s="475"/>
    </row>
    <row r="952" spans="1:11" x14ac:dyDescent="0.2">
      <c r="A952" s="93"/>
      <c r="B952" s="318" t="s">
        <v>172</v>
      </c>
      <c r="C952" s="365" t="s">
        <v>431</v>
      </c>
      <c r="D952" s="103" t="s">
        <v>391</v>
      </c>
      <c r="E952" s="366"/>
      <c r="F952" s="400">
        <v>11137.366</v>
      </c>
      <c r="G952" s="449">
        <v>1137.3660995589162</v>
      </c>
      <c r="H952" s="95"/>
      <c r="J952" s="475"/>
      <c r="K952" s="475"/>
    </row>
    <row r="953" spans="1:11" ht="13.5" thickBot="1" x14ac:dyDescent="0.25">
      <c r="A953" s="93"/>
      <c r="B953" s="319"/>
      <c r="C953" s="113"/>
      <c r="D953" s="114"/>
      <c r="E953" s="320"/>
      <c r="F953" s="183"/>
      <c r="G953" s="115"/>
      <c r="H953" s="95"/>
      <c r="J953" s="475"/>
      <c r="K953" s="475"/>
    </row>
    <row r="954" spans="1:11" ht="13.5" thickBot="1" x14ac:dyDescent="0.25">
      <c r="A954" s="93"/>
      <c r="B954" s="108"/>
      <c r="C954" s="126"/>
      <c r="D954" s="108"/>
      <c r="E954" s="107"/>
      <c r="F954" s="111" t="s">
        <v>42</v>
      </c>
      <c r="G954" s="472">
        <f>SUM(G946:G953)</f>
        <v>11373.660995589162</v>
      </c>
      <c r="H954" s="110">
        <f>+G954</f>
        <v>11373.660995589162</v>
      </c>
      <c r="J954" s="475"/>
      <c r="K954" s="475"/>
    </row>
    <row r="955" spans="1:11" s="467" customFormat="1" ht="13.5" thickBot="1" x14ac:dyDescent="0.25">
      <c r="A955" s="460"/>
      <c r="B955" s="561" t="s">
        <v>486</v>
      </c>
      <c r="C955" s="562"/>
      <c r="D955" s="562"/>
      <c r="E955" s="562"/>
      <c r="F955" s="562"/>
      <c r="G955" s="563"/>
      <c r="H955" s="470">
        <f>+'COEF INDEC'!$D$5</f>
        <v>1.117272096</v>
      </c>
      <c r="J955" s="475"/>
      <c r="K955" s="475"/>
    </row>
    <row r="956" spans="1:11" s="467" customFormat="1" ht="13.5" thickBot="1" x14ac:dyDescent="0.25">
      <c r="A956" s="460"/>
      <c r="B956" s="461"/>
      <c r="C956" s="462"/>
      <c r="D956" s="461"/>
      <c r="E956" s="463"/>
      <c r="F956" s="464"/>
      <c r="G956" s="465"/>
      <c r="H956" s="466">
        <f>+H954*H955</f>
        <v>12707.47405973535</v>
      </c>
      <c r="J956" s="475"/>
      <c r="K956" s="475"/>
    </row>
    <row r="957" spans="1:11" ht="13.5" thickBot="1" x14ac:dyDescent="0.25">
      <c r="A957" s="93"/>
      <c r="B957" s="108"/>
      <c r="C957" s="126"/>
      <c r="D957" s="108"/>
      <c r="E957" s="107"/>
      <c r="F957" s="111" t="s">
        <v>43</v>
      </c>
      <c r="G957" s="112"/>
      <c r="H957" s="184">
        <f>+'[1]COEF. RESUMEN'!$D$19</f>
        <v>1.587</v>
      </c>
      <c r="J957" s="475"/>
      <c r="K957" s="475"/>
    </row>
    <row r="958" spans="1:11" ht="13.5" thickBot="1" x14ac:dyDescent="0.25">
      <c r="A958" s="93"/>
      <c r="B958" s="108"/>
      <c r="C958" s="106"/>
      <c r="D958" s="106"/>
      <c r="E958" s="107"/>
      <c r="F958" s="340" t="s">
        <v>7</v>
      </c>
      <c r="G958" s="341"/>
      <c r="H958" s="474">
        <f>+H957*H956</f>
        <v>20166.761332800001</v>
      </c>
      <c r="I958" s="504"/>
      <c r="J958" s="475"/>
      <c r="K958" s="475"/>
    </row>
    <row r="959" spans="1:11" x14ac:dyDescent="0.2">
      <c r="A959" s="93"/>
      <c r="B959" s="108"/>
      <c r="C959" s="106"/>
      <c r="D959" s="106"/>
      <c r="E959" s="109"/>
      <c r="F959" s="338"/>
      <c r="G959" s="339"/>
      <c r="H959" s="339"/>
      <c r="I959" s="504"/>
      <c r="J959" s="475"/>
      <c r="K959" s="475"/>
    </row>
    <row r="960" spans="1:11" x14ac:dyDescent="0.2">
      <c r="A960" s="93"/>
      <c r="B960" s="108"/>
      <c r="C960" s="106"/>
      <c r="D960" s="106"/>
      <c r="E960" s="109"/>
      <c r="F960" s="338"/>
      <c r="G960" s="339"/>
      <c r="H960" s="339"/>
      <c r="I960" s="504"/>
      <c r="J960" s="475"/>
      <c r="K960" s="475"/>
    </row>
    <row r="961" spans="1:11" x14ac:dyDescent="0.2">
      <c r="A961" s="93"/>
      <c r="B961" s="108"/>
      <c r="C961" s="106"/>
      <c r="D961" s="106"/>
      <c r="E961" s="109"/>
      <c r="F961" s="338"/>
      <c r="G961" s="339"/>
      <c r="H961" s="339"/>
      <c r="I961" s="504"/>
      <c r="J961" s="475"/>
      <c r="K961" s="475"/>
    </row>
    <row r="962" spans="1:11" x14ac:dyDescent="0.2">
      <c r="A962" s="93"/>
      <c r="B962" s="108"/>
      <c r="C962" s="106"/>
      <c r="D962" s="106"/>
      <c r="E962" s="109"/>
      <c r="F962" s="338"/>
      <c r="G962" s="339"/>
      <c r="H962" s="339"/>
      <c r="I962" s="504"/>
      <c r="J962" s="475"/>
      <c r="K962" s="475"/>
    </row>
    <row r="963" spans="1:11" x14ac:dyDescent="0.2">
      <c r="A963" s="93"/>
      <c r="B963" s="108"/>
      <c r="C963" s="106"/>
      <c r="D963" s="106"/>
      <c r="E963" s="109"/>
      <c r="F963" s="338"/>
      <c r="G963" s="339"/>
      <c r="H963" s="339"/>
      <c r="I963" s="504"/>
      <c r="J963" s="475"/>
      <c r="K963" s="475"/>
    </row>
    <row r="964" spans="1:11" x14ac:dyDescent="0.2">
      <c r="A964" s="93"/>
      <c r="B964" s="108"/>
      <c r="C964" s="106"/>
      <c r="D964" s="106"/>
      <c r="E964" s="109"/>
      <c r="F964" s="338"/>
      <c r="G964" s="339"/>
      <c r="H964" s="339"/>
      <c r="I964" s="504"/>
      <c r="J964" s="475"/>
      <c r="K964" s="475"/>
    </row>
    <row r="965" spans="1:11" x14ac:dyDescent="0.2">
      <c r="A965" s="93"/>
      <c r="B965" s="108"/>
      <c r="C965" s="106"/>
      <c r="D965" s="106"/>
      <c r="E965" s="109"/>
      <c r="F965" s="338"/>
      <c r="G965" s="339"/>
      <c r="H965" s="339"/>
      <c r="I965" s="504"/>
      <c r="J965" s="475"/>
      <c r="K965" s="475"/>
    </row>
    <row r="966" spans="1:11" x14ac:dyDescent="0.2">
      <c r="A966" s="93"/>
      <c r="B966" s="108"/>
      <c r="C966" s="106"/>
      <c r="D966" s="106"/>
      <c r="E966" s="109"/>
      <c r="F966" s="338"/>
      <c r="G966" s="339"/>
      <c r="H966" s="339"/>
      <c r="I966" s="504"/>
      <c r="J966" s="475"/>
      <c r="K966" s="475"/>
    </row>
    <row r="967" spans="1:11" x14ac:dyDescent="0.2">
      <c r="A967" s="93"/>
      <c r="B967" s="108"/>
      <c r="C967" s="106"/>
      <c r="D967" s="106"/>
      <c r="E967" s="109"/>
      <c r="F967" s="338"/>
      <c r="G967" s="339"/>
      <c r="H967" s="339"/>
      <c r="I967" s="504"/>
      <c r="J967" s="475"/>
      <c r="K967" s="475"/>
    </row>
    <row r="968" spans="1:11" x14ac:dyDescent="0.2">
      <c r="A968" s="93"/>
      <c r="B968" s="94"/>
      <c r="C968" s="93"/>
      <c r="D968" s="93"/>
      <c r="E968" s="93"/>
      <c r="F968" s="95"/>
      <c r="G968" s="95"/>
      <c r="H968" s="95"/>
      <c r="J968" s="475"/>
      <c r="K968" s="475"/>
    </row>
    <row r="969" spans="1:11" ht="13.5" customHeight="1" thickBot="1" x14ac:dyDescent="0.25">
      <c r="A969" s="357"/>
      <c r="B969" s="357" t="s">
        <v>351</v>
      </c>
      <c r="C969" s="357"/>
      <c r="D969" s="357"/>
      <c r="E969" s="357"/>
      <c r="F969" s="357"/>
      <c r="G969" s="357"/>
      <c r="H969" s="357"/>
      <c r="J969" s="475"/>
      <c r="K969" s="475"/>
    </row>
    <row r="970" spans="1:11" x14ac:dyDescent="0.2">
      <c r="A970" s="93"/>
      <c r="B970" s="97"/>
      <c r="C970" s="1" t="s">
        <v>37</v>
      </c>
      <c r="D970" s="98"/>
      <c r="E970" s="98"/>
      <c r="F970" s="99"/>
      <c r="G970" s="100"/>
      <c r="H970" s="101"/>
      <c r="J970" s="475"/>
      <c r="K970" s="475"/>
    </row>
    <row r="971" spans="1:11" x14ac:dyDescent="0.2">
      <c r="A971" s="93"/>
      <c r="B971" s="318" t="s">
        <v>392</v>
      </c>
      <c r="C971" s="365" t="s">
        <v>408</v>
      </c>
      <c r="D971" s="103" t="s">
        <v>404</v>
      </c>
      <c r="E971" s="433">
        <f>G971/F971</f>
        <v>26.401811269439584</v>
      </c>
      <c r="F971" s="400">
        <v>359.43</v>
      </c>
      <c r="G971" s="449">
        <v>9489.6030245746697</v>
      </c>
      <c r="H971" s="95"/>
      <c r="J971" s="475"/>
      <c r="K971" s="475"/>
    </row>
    <row r="972" spans="1:11" ht="13.5" thickBot="1" x14ac:dyDescent="0.25">
      <c r="A972" s="93"/>
      <c r="B972" s="318"/>
      <c r="C972" s="102"/>
      <c r="D972" s="103"/>
      <c r="E972" s="323"/>
      <c r="F972" s="104"/>
      <c r="G972" s="105"/>
      <c r="H972" s="95"/>
      <c r="J972" s="475"/>
      <c r="K972" s="475"/>
    </row>
    <row r="973" spans="1:11" x14ac:dyDescent="0.2">
      <c r="A973" s="93"/>
      <c r="B973" s="321"/>
      <c r="C973" s="1" t="s">
        <v>25</v>
      </c>
      <c r="D973" s="98"/>
      <c r="E973" s="322"/>
      <c r="F973" s="99"/>
      <c r="G973" s="100"/>
      <c r="H973" s="95"/>
      <c r="J973" s="475"/>
      <c r="K973" s="475"/>
    </row>
    <row r="974" spans="1:11" x14ac:dyDescent="0.2">
      <c r="A974" s="93"/>
      <c r="B974" s="318" t="s">
        <v>19</v>
      </c>
      <c r="C974" s="365" t="s">
        <v>241</v>
      </c>
      <c r="D974" s="103" t="s">
        <v>391</v>
      </c>
      <c r="E974" s="366">
        <v>1</v>
      </c>
      <c r="F974" s="400">
        <v>11862.004000000001</v>
      </c>
      <c r="G974" s="449">
        <v>11862.003780718336</v>
      </c>
      <c r="H974" s="95"/>
      <c r="J974" s="475"/>
      <c r="K974" s="475"/>
    </row>
    <row r="975" spans="1:11" ht="13.5" thickBot="1" x14ac:dyDescent="0.25">
      <c r="A975" s="93"/>
      <c r="B975" s="318"/>
      <c r="C975" s="102"/>
      <c r="D975" s="103"/>
      <c r="E975" s="323"/>
      <c r="F975" s="104"/>
      <c r="G975" s="105"/>
      <c r="H975" s="95"/>
      <c r="J975" s="475"/>
      <c r="K975" s="475"/>
    </row>
    <row r="976" spans="1:11" x14ac:dyDescent="0.2">
      <c r="A976" s="93"/>
      <c r="B976" s="321"/>
      <c r="C976" s="1" t="s">
        <v>41</v>
      </c>
      <c r="D976" s="98"/>
      <c r="E976" s="322"/>
      <c r="F976" s="99"/>
      <c r="G976" s="100"/>
      <c r="H976" s="95"/>
      <c r="J976" s="475"/>
      <c r="K976" s="475"/>
    </row>
    <row r="977" spans="1:11" x14ac:dyDescent="0.2">
      <c r="A977" s="93"/>
      <c r="B977" s="318" t="s">
        <v>172</v>
      </c>
      <c r="C977" s="365" t="s">
        <v>431</v>
      </c>
      <c r="D977" s="103" t="s">
        <v>391</v>
      </c>
      <c r="E977" s="366">
        <v>1</v>
      </c>
      <c r="F977" s="400">
        <v>2372.4009999999998</v>
      </c>
      <c r="G977" s="449">
        <v>2372.4007561436674</v>
      </c>
      <c r="H977" s="95"/>
      <c r="J977" s="475"/>
      <c r="K977" s="475"/>
    </row>
    <row r="978" spans="1:11" ht="13.5" thickBot="1" x14ac:dyDescent="0.25">
      <c r="A978" s="93"/>
      <c r="B978" s="319"/>
      <c r="C978" s="113"/>
      <c r="D978" s="114"/>
      <c r="E978" s="320"/>
      <c r="F978" s="183"/>
      <c r="G978" s="115"/>
      <c r="H978" s="95"/>
      <c r="J978" s="475"/>
      <c r="K978" s="475"/>
    </row>
    <row r="979" spans="1:11" ht="13.5" thickBot="1" x14ac:dyDescent="0.25">
      <c r="A979" s="93"/>
      <c r="B979" s="108"/>
      <c r="C979" s="126"/>
      <c r="D979" s="108"/>
      <c r="E979" s="107"/>
      <c r="F979" s="111" t="s">
        <v>42</v>
      </c>
      <c r="G979" s="472">
        <f>SUM(G971:G978)</f>
        <v>23724.007561436672</v>
      </c>
      <c r="H979" s="110">
        <f>+G979</f>
        <v>23724.007561436672</v>
      </c>
      <c r="J979" s="475"/>
      <c r="K979" s="475"/>
    </row>
    <row r="980" spans="1:11" s="467" customFormat="1" ht="13.5" thickBot="1" x14ac:dyDescent="0.25">
      <c r="A980" s="460"/>
      <c r="B980" s="561" t="s">
        <v>486</v>
      </c>
      <c r="C980" s="562"/>
      <c r="D980" s="562"/>
      <c r="E980" s="562"/>
      <c r="F980" s="562"/>
      <c r="G980" s="563"/>
      <c r="H980" s="470">
        <f>+'COEF INDEC'!$D$5</f>
        <v>1.117272096</v>
      </c>
      <c r="J980" s="475"/>
      <c r="K980" s="475"/>
    </row>
    <row r="981" spans="1:11" s="467" customFormat="1" ht="13.5" thickBot="1" x14ac:dyDescent="0.25">
      <c r="A981" s="460"/>
      <c r="B981" s="461"/>
      <c r="C981" s="462"/>
      <c r="D981" s="461"/>
      <c r="E981" s="463"/>
      <c r="F981" s="464"/>
      <c r="G981" s="465"/>
      <c r="H981" s="466">
        <f>+H979*H980</f>
        <v>26506.1716536862</v>
      </c>
      <c r="J981" s="475"/>
      <c r="K981" s="475"/>
    </row>
    <row r="982" spans="1:11" ht="13.5" thickBot="1" x14ac:dyDescent="0.25">
      <c r="A982" s="93"/>
      <c r="B982" s="108"/>
      <c r="C982" s="126"/>
      <c r="D982" s="108"/>
      <c r="E982" s="107"/>
      <c r="F982" s="111" t="s">
        <v>43</v>
      </c>
      <c r="G982" s="112"/>
      <c r="H982" s="184">
        <f>+'[1]COEF. RESUMEN'!$D$19</f>
        <v>1.587</v>
      </c>
      <c r="J982" s="475"/>
      <c r="K982" s="475"/>
    </row>
    <row r="983" spans="1:11" ht="13.5" thickBot="1" x14ac:dyDescent="0.25">
      <c r="A983" s="93"/>
      <c r="B983" s="108"/>
      <c r="C983" s="106"/>
      <c r="D983" s="106"/>
      <c r="E983" s="107"/>
      <c r="F983" s="340" t="s">
        <v>7</v>
      </c>
      <c r="G983" s="341"/>
      <c r="H983" s="474">
        <f>+H982*H981</f>
        <v>42065.294414399999</v>
      </c>
      <c r="I983" s="504"/>
      <c r="J983" s="475"/>
      <c r="K983" s="475"/>
    </row>
    <row r="984" spans="1:11" x14ac:dyDescent="0.2">
      <c r="A984" s="93"/>
      <c r="B984" s="108"/>
      <c r="C984" s="106"/>
      <c r="D984" s="106"/>
      <c r="E984" s="109"/>
      <c r="F984" s="338"/>
      <c r="G984" s="339"/>
      <c r="H984" s="339"/>
      <c r="J984" s="475"/>
      <c r="K984" s="475"/>
    </row>
    <row r="985" spans="1:11" x14ac:dyDescent="0.2">
      <c r="A985" s="357" t="s">
        <v>352</v>
      </c>
      <c r="B985" s="357"/>
      <c r="C985" s="357"/>
      <c r="D985" s="357"/>
      <c r="E985" s="357"/>
      <c r="F985" s="357"/>
      <c r="G985" s="357"/>
      <c r="H985" s="357"/>
      <c r="J985" s="475"/>
      <c r="K985" s="475"/>
    </row>
    <row r="986" spans="1:11" ht="13.5" thickBot="1" x14ac:dyDescent="0.25">
      <c r="A986" s="357"/>
      <c r="B986" s="358" t="s">
        <v>353</v>
      </c>
      <c r="C986" s="358"/>
      <c r="D986" s="358"/>
      <c r="E986" s="358"/>
      <c r="F986" s="358"/>
      <c r="G986" s="358"/>
      <c r="H986" s="357"/>
      <c r="J986" s="475"/>
      <c r="K986" s="475"/>
    </row>
    <row r="987" spans="1:11" x14ac:dyDescent="0.2">
      <c r="A987" s="93"/>
      <c r="B987" s="97"/>
      <c r="C987" s="1" t="s">
        <v>37</v>
      </c>
      <c r="D987" s="98"/>
      <c r="E987" s="98"/>
      <c r="F987" s="99"/>
      <c r="G987" s="100"/>
      <c r="H987" s="101"/>
      <c r="J987" s="475"/>
      <c r="K987" s="475"/>
    </row>
    <row r="988" spans="1:11" x14ac:dyDescent="0.2">
      <c r="A988" s="93"/>
      <c r="B988" s="318" t="s">
        <v>392</v>
      </c>
      <c r="C988" s="365" t="s">
        <v>408</v>
      </c>
      <c r="D988" s="103" t="s">
        <v>404</v>
      </c>
      <c r="E988" s="433">
        <f>G988/F988</f>
        <v>11.696739281640374</v>
      </c>
      <c r="F988" s="400">
        <v>359.43</v>
      </c>
      <c r="G988" s="449">
        <v>4204.1589999999997</v>
      </c>
      <c r="H988" s="95"/>
      <c r="J988" s="475"/>
      <c r="K988" s="475"/>
    </row>
    <row r="989" spans="1:11" ht="13.5" thickBot="1" x14ac:dyDescent="0.25">
      <c r="A989" s="93"/>
      <c r="B989" s="318" t="s">
        <v>412</v>
      </c>
      <c r="C989" s="102" t="s">
        <v>403</v>
      </c>
      <c r="D989" s="103" t="s">
        <v>404</v>
      </c>
      <c r="E989" s="433">
        <f>G989/F989</f>
        <v>9.1749770852428956</v>
      </c>
      <c r="F989" s="400">
        <v>305.48</v>
      </c>
      <c r="G989" s="449">
        <v>2802.7719999999999</v>
      </c>
      <c r="H989" s="95"/>
      <c r="J989" s="475"/>
      <c r="K989" s="475"/>
    </row>
    <row r="990" spans="1:11" x14ac:dyDescent="0.2">
      <c r="A990" s="93"/>
      <c r="B990" s="321"/>
      <c r="C990" s="1" t="s">
        <v>25</v>
      </c>
      <c r="D990" s="98"/>
      <c r="E990" s="322"/>
      <c r="F990" s="99"/>
      <c r="G990" s="100"/>
      <c r="H990" s="95"/>
      <c r="J990" s="475"/>
      <c r="K990" s="475"/>
    </row>
    <row r="991" spans="1:11" x14ac:dyDescent="0.2">
      <c r="A991" s="93"/>
      <c r="B991" s="318" t="s">
        <v>19</v>
      </c>
      <c r="C991" s="365" t="s">
        <v>244</v>
      </c>
      <c r="D991" s="103" t="s">
        <v>391</v>
      </c>
      <c r="E991" s="366">
        <v>2</v>
      </c>
      <c r="F991" s="400">
        <f>G991/E991</f>
        <v>4379.3320730938876</v>
      </c>
      <c r="G991" s="449">
        <v>8758.6641461877753</v>
      </c>
      <c r="H991" s="95"/>
      <c r="J991" s="475"/>
      <c r="K991" s="475"/>
    </row>
    <row r="992" spans="1:11" ht="13.5" thickBot="1" x14ac:dyDescent="0.25">
      <c r="A992" s="93"/>
      <c r="B992" s="318"/>
      <c r="C992" s="102"/>
      <c r="D992" s="103"/>
      <c r="E992" s="323"/>
      <c r="F992" s="104"/>
      <c r="G992" s="105"/>
      <c r="H992" s="95"/>
      <c r="J992" s="475"/>
      <c r="K992" s="475"/>
    </row>
    <row r="993" spans="1:11" x14ac:dyDescent="0.2">
      <c r="A993" s="93"/>
      <c r="B993" s="321"/>
      <c r="C993" s="1" t="s">
        <v>41</v>
      </c>
      <c r="D993" s="98"/>
      <c r="E993" s="322"/>
      <c r="F993" s="99"/>
      <c r="G993" s="100"/>
      <c r="H993" s="95"/>
      <c r="J993" s="475"/>
      <c r="K993" s="475"/>
    </row>
    <row r="994" spans="1:11" x14ac:dyDescent="0.2">
      <c r="A994" s="93"/>
      <c r="B994" s="318" t="s">
        <v>172</v>
      </c>
      <c r="C994" s="365" t="s">
        <v>431</v>
      </c>
      <c r="D994" s="103" t="s">
        <v>391</v>
      </c>
      <c r="E994" s="366">
        <v>1</v>
      </c>
      <c r="F994" s="400">
        <v>1751.7329999999999</v>
      </c>
      <c r="G994" s="449">
        <v>1751.7328292375551</v>
      </c>
      <c r="H994" s="95"/>
      <c r="J994" s="475"/>
      <c r="K994" s="475"/>
    </row>
    <row r="995" spans="1:11" ht="13.5" thickBot="1" x14ac:dyDescent="0.25">
      <c r="A995" s="93"/>
      <c r="B995" s="319"/>
      <c r="C995" s="113"/>
      <c r="D995" s="114"/>
      <c r="E995" s="320"/>
      <c r="F995" s="183"/>
      <c r="G995" s="115"/>
      <c r="H995" s="95"/>
      <c r="J995" s="475"/>
      <c r="K995" s="475"/>
    </row>
    <row r="996" spans="1:11" ht="13.5" thickBot="1" x14ac:dyDescent="0.25">
      <c r="A996" s="93"/>
      <c r="B996" s="108"/>
      <c r="C996" s="126"/>
      <c r="D996" s="108"/>
      <c r="E996" s="107"/>
      <c r="F996" s="111" t="s">
        <v>42</v>
      </c>
      <c r="G996" s="472">
        <f>SUM(G988:G995)</f>
        <v>17517.327975425331</v>
      </c>
      <c r="H996" s="110">
        <f>+G996</f>
        <v>17517.327975425331</v>
      </c>
      <c r="J996" s="475"/>
      <c r="K996" s="475"/>
    </row>
    <row r="997" spans="1:11" s="467" customFormat="1" ht="13.5" thickBot="1" x14ac:dyDescent="0.25">
      <c r="A997" s="460"/>
      <c r="B997" s="561" t="s">
        <v>486</v>
      </c>
      <c r="C997" s="562"/>
      <c r="D997" s="562"/>
      <c r="E997" s="562"/>
      <c r="F997" s="562"/>
      <c r="G997" s="563"/>
      <c r="H997" s="470">
        <f>+'COEF INDEC'!$D$5</f>
        <v>1.117272096</v>
      </c>
      <c r="J997" s="475"/>
      <c r="K997" s="475"/>
    </row>
    <row r="998" spans="1:11" s="467" customFormat="1" ht="13.5" thickBot="1" x14ac:dyDescent="0.25">
      <c r="A998" s="460"/>
      <c r="B998" s="461"/>
      <c r="C998" s="462"/>
      <c r="D998" s="461"/>
      <c r="E998" s="463"/>
      <c r="F998" s="464"/>
      <c r="G998" s="465"/>
      <c r="H998" s="466">
        <f>+H996*H997</f>
        <v>19571.621743422897</v>
      </c>
      <c r="J998" s="475"/>
      <c r="K998" s="475"/>
    </row>
    <row r="999" spans="1:11" ht="13.5" thickBot="1" x14ac:dyDescent="0.25">
      <c r="A999" s="93"/>
      <c r="B999" s="108"/>
      <c r="C999" s="126"/>
      <c r="D999" s="108"/>
      <c r="E999" s="107"/>
      <c r="F999" s="111" t="s">
        <v>43</v>
      </c>
      <c r="G999" s="112"/>
      <c r="H999" s="184">
        <f>+'[1]COEF. RESUMEN'!$D$19</f>
        <v>1.587</v>
      </c>
      <c r="J999" s="475"/>
      <c r="K999" s="475"/>
    </row>
    <row r="1000" spans="1:11" ht="13.5" thickBot="1" x14ac:dyDescent="0.25">
      <c r="A1000" s="93"/>
      <c r="B1000" s="108"/>
      <c r="C1000" s="106"/>
      <c r="D1000" s="106"/>
      <c r="E1000" s="107"/>
      <c r="F1000" s="340" t="s">
        <v>7</v>
      </c>
      <c r="G1000" s="341"/>
      <c r="H1000" s="474">
        <f>+H999*H998</f>
        <v>31060.163706812134</v>
      </c>
      <c r="I1000" s="504"/>
      <c r="J1000" s="475"/>
      <c r="K1000" s="475"/>
    </row>
    <row r="1001" spans="1:11" x14ac:dyDescent="0.2">
      <c r="A1001" s="93"/>
      <c r="B1001" s="108"/>
      <c r="C1001" s="106"/>
      <c r="D1001" s="106"/>
      <c r="E1001" s="109"/>
      <c r="F1001" s="338"/>
      <c r="G1001" s="339"/>
      <c r="H1001" s="339"/>
      <c r="J1001" s="475"/>
      <c r="K1001" s="475"/>
    </row>
    <row r="1002" spans="1:11" ht="13.5" thickBot="1" x14ac:dyDescent="0.25">
      <c r="A1002" s="357"/>
      <c r="B1002" s="358" t="s">
        <v>354</v>
      </c>
      <c r="C1002" s="358"/>
      <c r="D1002" s="358"/>
      <c r="E1002" s="358"/>
      <c r="F1002" s="358"/>
      <c r="G1002" s="358"/>
      <c r="H1002" s="357"/>
      <c r="J1002" s="475"/>
      <c r="K1002" s="475"/>
    </row>
    <row r="1003" spans="1:11" x14ac:dyDescent="0.2">
      <c r="A1003" s="93"/>
      <c r="B1003" s="97"/>
      <c r="C1003" s="1" t="s">
        <v>37</v>
      </c>
      <c r="D1003" s="98"/>
      <c r="E1003" s="98"/>
      <c r="F1003" s="99"/>
      <c r="G1003" s="100"/>
      <c r="H1003" s="101"/>
      <c r="J1003" s="475"/>
      <c r="K1003" s="475"/>
    </row>
    <row r="1004" spans="1:11" x14ac:dyDescent="0.2">
      <c r="A1004" s="93"/>
      <c r="B1004" s="318" t="s">
        <v>392</v>
      </c>
      <c r="C1004" s="365" t="s">
        <v>437</v>
      </c>
      <c r="D1004" s="103" t="s">
        <v>404</v>
      </c>
      <c r="E1004" s="433">
        <f>G1004/F1004</f>
        <v>13.452279585183712</v>
      </c>
      <c r="F1004" s="400">
        <v>421.57</v>
      </c>
      <c r="G1004" s="449">
        <v>5671.0775047258976</v>
      </c>
      <c r="H1004" s="95"/>
      <c r="J1004" s="475"/>
      <c r="K1004" s="475"/>
    </row>
    <row r="1005" spans="1:11" ht="13.5" thickBot="1" x14ac:dyDescent="0.25">
      <c r="A1005" s="93"/>
      <c r="B1005" s="318"/>
      <c r="C1005" s="102"/>
      <c r="D1005" s="103"/>
      <c r="E1005" s="323"/>
      <c r="F1005" s="104"/>
      <c r="G1005" s="105"/>
      <c r="H1005" s="95"/>
      <c r="J1005" s="475"/>
      <c r="K1005" s="475"/>
    </row>
    <row r="1006" spans="1:11" x14ac:dyDescent="0.2">
      <c r="A1006" s="93"/>
      <c r="B1006" s="321"/>
      <c r="C1006" s="1" t="s">
        <v>25</v>
      </c>
      <c r="D1006" s="98"/>
      <c r="E1006" s="322"/>
      <c r="F1006" s="99"/>
      <c r="G1006" s="100"/>
      <c r="H1006" s="95"/>
      <c r="J1006" s="475"/>
      <c r="K1006" s="475"/>
    </row>
    <row r="1007" spans="1:11" x14ac:dyDescent="0.2">
      <c r="A1007" s="93"/>
      <c r="B1007" s="318" t="s">
        <v>19</v>
      </c>
      <c r="C1007" s="365" t="s">
        <v>355</v>
      </c>
      <c r="D1007" s="103" t="s">
        <v>391</v>
      </c>
      <c r="E1007" s="366">
        <v>1</v>
      </c>
      <c r="F1007" s="400">
        <v>7088.8469999999998</v>
      </c>
      <c r="G1007" s="449">
        <v>7088.8468809073729</v>
      </c>
      <c r="H1007" s="95"/>
      <c r="J1007" s="475"/>
      <c r="K1007" s="475"/>
    </row>
    <row r="1008" spans="1:11" ht="13.5" thickBot="1" x14ac:dyDescent="0.25">
      <c r="A1008" s="93"/>
      <c r="B1008" s="318"/>
      <c r="C1008" s="102"/>
      <c r="D1008" s="103"/>
      <c r="E1008" s="323"/>
      <c r="F1008" s="104"/>
      <c r="G1008" s="105"/>
      <c r="H1008" s="95"/>
      <c r="J1008" s="475"/>
      <c r="K1008" s="475"/>
    </row>
    <row r="1009" spans="1:11" x14ac:dyDescent="0.2">
      <c r="A1009" s="93"/>
      <c r="B1009" s="321"/>
      <c r="C1009" s="1" t="s">
        <v>41</v>
      </c>
      <c r="D1009" s="98"/>
      <c r="E1009" s="322"/>
      <c r="F1009" s="99"/>
      <c r="G1009" s="100"/>
      <c r="H1009" s="95"/>
      <c r="J1009" s="475"/>
      <c r="K1009" s="475"/>
    </row>
    <row r="1010" spans="1:11" x14ac:dyDescent="0.2">
      <c r="A1010" s="93"/>
      <c r="B1010" s="318" t="s">
        <v>172</v>
      </c>
      <c r="C1010" s="365" t="s">
        <v>431</v>
      </c>
      <c r="D1010" s="103" t="s">
        <v>391</v>
      </c>
      <c r="E1010" s="366">
        <v>1</v>
      </c>
      <c r="F1010" s="400">
        <v>1417.769</v>
      </c>
      <c r="G1010" s="449">
        <v>1417.7693761814746</v>
      </c>
      <c r="H1010" s="95"/>
      <c r="J1010" s="475"/>
      <c r="K1010" s="475"/>
    </row>
    <row r="1011" spans="1:11" ht="13.5" thickBot="1" x14ac:dyDescent="0.25">
      <c r="A1011" s="93"/>
      <c r="B1011" s="319"/>
      <c r="C1011" s="113"/>
      <c r="D1011" s="114"/>
      <c r="E1011" s="320"/>
      <c r="F1011" s="183"/>
      <c r="G1011" s="115"/>
      <c r="H1011" s="95"/>
      <c r="J1011" s="475"/>
      <c r="K1011" s="475"/>
    </row>
    <row r="1012" spans="1:11" ht="13.5" thickBot="1" x14ac:dyDescent="0.25">
      <c r="A1012" s="93"/>
      <c r="B1012" s="108"/>
      <c r="C1012" s="126"/>
      <c r="D1012" s="108"/>
      <c r="E1012" s="107"/>
      <c r="F1012" s="111" t="s">
        <v>42</v>
      </c>
      <c r="G1012" s="472">
        <f>SUM(G1004:G1011)</f>
        <v>14177.693761814746</v>
      </c>
      <c r="H1012" s="110">
        <f>+G1012</f>
        <v>14177.693761814746</v>
      </c>
      <c r="J1012" s="475"/>
      <c r="K1012" s="475"/>
    </row>
    <row r="1013" spans="1:11" s="467" customFormat="1" ht="13.5" thickBot="1" x14ac:dyDescent="0.25">
      <c r="A1013" s="460"/>
      <c r="B1013" s="561" t="s">
        <v>486</v>
      </c>
      <c r="C1013" s="562"/>
      <c r="D1013" s="562"/>
      <c r="E1013" s="562"/>
      <c r="F1013" s="562"/>
      <c r="G1013" s="563"/>
      <c r="H1013" s="470">
        <f>+'COEF INDEC'!$D$5</f>
        <v>1.117272096</v>
      </c>
      <c r="J1013" s="475"/>
      <c r="K1013" s="475"/>
    </row>
    <row r="1014" spans="1:11" s="467" customFormat="1" ht="13.5" thickBot="1" x14ac:dyDescent="0.25">
      <c r="A1014" s="460"/>
      <c r="B1014" s="461"/>
      <c r="C1014" s="462"/>
      <c r="D1014" s="461"/>
      <c r="E1014" s="463"/>
      <c r="F1014" s="464"/>
      <c r="G1014" s="465"/>
      <c r="H1014" s="466">
        <f>+H1012*H1013</f>
        <v>15840.341625708887</v>
      </c>
      <c r="J1014" s="475"/>
      <c r="K1014" s="475"/>
    </row>
    <row r="1015" spans="1:11" ht="13.5" thickBot="1" x14ac:dyDescent="0.25">
      <c r="A1015" s="93"/>
      <c r="B1015" s="108"/>
      <c r="C1015" s="126"/>
      <c r="D1015" s="108"/>
      <c r="E1015" s="107"/>
      <c r="F1015" s="111" t="s">
        <v>43</v>
      </c>
      <c r="G1015" s="112"/>
      <c r="H1015" s="184">
        <f>+'[1]COEF. RESUMEN'!$D$19</f>
        <v>1.587</v>
      </c>
      <c r="J1015" s="475"/>
      <c r="K1015" s="475"/>
    </row>
    <row r="1016" spans="1:11" ht="13.5" thickBot="1" x14ac:dyDescent="0.25">
      <c r="A1016" s="93"/>
      <c r="B1016" s="108"/>
      <c r="C1016" s="106"/>
      <c r="D1016" s="106"/>
      <c r="E1016" s="107"/>
      <c r="F1016" s="340" t="s">
        <v>7</v>
      </c>
      <c r="G1016" s="341"/>
      <c r="H1016" s="474">
        <f>+H1015*H1014</f>
        <v>25138.622160000003</v>
      </c>
      <c r="I1016" s="504"/>
      <c r="J1016" s="475"/>
      <c r="K1016" s="475"/>
    </row>
    <row r="1017" spans="1:11" x14ac:dyDescent="0.2">
      <c r="A1017" s="93"/>
      <c r="B1017" s="108"/>
      <c r="C1017" s="106"/>
      <c r="D1017" s="106"/>
      <c r="E1017" s="109"/>
      <c r="F1017" s="338"/>
      <c r="G1017" s="339"/>
      <c r="H1017" s="339"/>
      <c r="I1017" s="504"/>
      <c r="J1017" s="475"/>
      <c r="K1017" s="475"/>
    </row>
    <row r="1018" spans="1:11" x14ac:dyDescent="0.2">
      <c r="A1018" s="93"/>
      <c r="B1018" s="108"/>
      <c r="C1018" s="106"/>
      <c r="D1018" s="106"/>
      <c r="E1018" s="109"/>
      <c r="F1018" s="338"/>
      <c r="G1018" s="339"/>
      <c r="H1018" s="339"/>
      <c r="I1018" s="504"/>
      <c r="J1018" s="475"/>
      <c r="K1018" s="475"/>
    </row>
    <row r="1019" spans="1:11" x14ac:dyDescent="0.2">
      <c r="A1019" s="93"/>
      <c r="B1019" s="108"/>
      <c r="C1019" s="106"/>
      <c r="D1019" s="106"/>
      <c r="E1019" s="109"/>
      <c r="F1019" s="338"/>
      <c r="G1019" s="339"/>
      <c r="H1019" s="339"/>
      <c r="I1019" s="504"/>
      <c r="J1019" s="475"/>
      <c r="K1019" s="475"/>
    </row>
    <row r="1020" spans="1:11" x14ac:dyDescent="0.2">
      <c r="A1020" s="93"/>
      <c r="B1020" s="108"/>
      <c r="C1020" s="106"/>
      <c r="D1020" s="106"/>
      <c r="E1020" s="109"/>
      <c r="F1020" s="338"/>
      <c r="G1020" s="339"/>
      <c r="H1020" s="339"/>
      <c r="I1020" s="504"/>
      <c r="J1020" s="475"/>
      <c r="K1020" s="475"/>
    </row>
    <row r="1021" spans="1:11" x14ac:dyDescent="0.2">
      <c r="A1021" s="93"/>
      <c r="B1021" s="108"/>
      <c r="C1021" s="106"/>
      <c r="D1021" s="106"/>
      <c r="E1021" s="109"/>
      <c r="F1021" s="338"/>
      <c r="G1021" s="339"/>
      <c r="H1021" s="339"/>
      <c r="I1021" s="504"/>
      <c r="J1021" s="475"/>
      <c r="K1021" s="475"/>
    </row>
    <row r="1022" spans="1:11" x14ac:dyDescent="0.2">
      <c r="A1022" s="93"/>
      <c r="B1022" s="108"/>
      <c r="C1022" s="106"/>
      <c r="D1022" s="106"/>
      <c r="E1022" s="109"/>
      <c r="F1022" s="338"/>
      <c r="G1022" s="339"/>
      <c r="H1022" s="339"/>
      <c r="I1022" s="504"/>
      <c r="J1022" s="475"/>
      <c r="K1022" s="475"/>
    </row>
    <row r="1023" spans="1:11" x14ac:dyDescent="0.2">
      <c r="A1023" s="93"/>
      <c r="B1023" s="108"/>
      <c r="C1023" s="106"/>
      <c r="D1023" s="106"/>
      <c r="E1023" s="109"/>
      <c r="F1023" s="338"/>
      <c r="G1023" s="339"/>
      <c r="H1023" s="339"/>
      <c r="I1023" s="504"/>
      <c r="J1023" s="475"/>
      <c r="K1023" s="475"/>
    </row>
    <row r="1024" spans="1:11" x14ac:dyDescent="0.2">
      <c r="A1024" s="93"/>
      <c r="B1024" s="108"/>
      <c r="C1024" s="106"/>
      <c r="D1024" s="106"/>
      <c r="E1024" s="109"/>
      <c r="F1024" s="338"/>
      <c r="G1024" s="339"/>
      <c r="H1024" s="339"/>
      <c r="J1024" s="475"/>
      <c r="K1024" s="475"/>
    </row>
    <row r="1025" spans="1:11" ht="13.5" thickBot="1" x14ac:dyDescent="0.25">
      <c r="A1025" s="357"/>
      <c r="B1025" s="358" t="s">
        <v>356</v>
      </c>
      <c r="C1025" s="358"/>
      <c r="D1025" s="358"/>
      <c r="E1025" s="358"/>
      <c r="F1025" s="358"/>
      <c r="G1025" s="358"/>
      <c r="H1025" s="357"/>
      <c r="J1025" s="475"/>
      <c r="K1025" s="475"/>
    </row>
    <row r="1026" spans="1:11" x14ac:dyDescent="0.2">
      <c r="A1026" s="93"/>
      <c r="B1026" s="97"/>
      <c r="C1026" s="1" t="s">
        <v>37</v>
      </c>
      <c r="D1026" s="98"/>
      <c r="E1026" s="98"/>
      <c r="F1026" s="99"/>
      <c r="G1026" s="100"/>
      <c r="H1026" s="101"/>
      <c r="J1026" s="475"/>
      <c r="K1026" s="475"/>
    </row>
    <row r="1027" spans="1:11" x14ac:dyDescent="0.2">
      <c r="A1027" s="93"/>
      <c r="B1027" s="318" t="s">
        <v>392</v>
      </c>
      <c r="C1027" s="365" t="s">
        <v>408</v>
      </c>
      <c r="D1027" s="103" t="s">
        <v>404</v>
      </c>
      <c r="E1027" s="433">
        <f>G1027/F1027</f>
        <v>55.388579139192608</v>
      </c>
      <c r="F1027" s="400">
        <v>359.43</v>
      </c>
      <c r="G1027" s="449">
        <v>19908.316999999999</v>
      </c>
      <c r="H1027" s="95"/>
      <c r="J1027" s="475"/>
      <c r="K1027" s="475"/>
    </row>
    <row r="1028" spans="1:11" ht="13.5" thickBot="1" x14ac:dyDescent="0.25">
      <c r="A1028" s="93"/>
      <c r="B1028" s="318" t="s">
        <v>412</v>
      </c>
      <c r="C1028" s="102" t="s">
        <v>403</v>
      </c>
      <c r="D1028" s="103" t="s">
        <v>404</v>
      </c>
      <c r="E1028" s="433">
        <f>G1028/F1028</f>
        <v>43.447073458164198</v>
      </c>
      <c r="F1028" s="400">
        <v>305.48</v>
      </c>
      <c r="G1028" s="449">
        <v>13272.212</v>
      </c>
      <c r="H1028" s="95"/>
      <c r="J1028" s="475"/>
      <c r="K1028" s="475"/>
    </row>
    <row r="1029" spans="1:11" x14ac:dyDescent="0.2">
      <c r="A1029" s="93"/>
      <c r="B1029" s="321"/>
      <c r="C1029" s="1" t="s">
        <v>25</v>
      </c>
      <c r="D1029" s="98"/>
      <c r="E1029" s="322"/>
      <c r="F1029" s="99"/>
      <c r="G1029" s="100"/>
      <c r="H1029" s="95"/>
      <c r="J1029" s="475"/>
      <c r="K1029" s="475"/>
    </row>
    <row r="1030" spans="1:11" x14ac:dyDescent="0.2">
      <c r="A1030" s="93"/>
      <c r="B1030" s="318" t="s">
        <v>19</v>
      </c>
      <c r="C1030" s="365" t="s">
        <v>248</v>
      </c>
      <c r="D1030" s="103" t="s">
        <v>391</v>
      </c>
      <c r="E1030" s="366">
        <v>1</v>
      </c>
      <c r="F1030" s="400">
        <v>42660.680999999997</v>
      </c>
      <c r="G1030" s="449">
        <v>42660.680529300567</v>
      </c>
      <c r="H1030" s="95"/>
      <c r="J1030" s="475"/>
      <c r="K1030" s="475"/>
    </row>
    <row r="1031" spans="1:11" ht="13.5" thickBot="1" x14ac:dyDescent="0.25">
      <c r="A1031" s="93"/>
      <c r="B1031" s="318"/>
      <c r="C1031" s="102"/>
      <c r="D1031" s="103"/>
      <c r="E1031" s="323"/>
      <c r="F1031" s="104"/>
      <c r="G1031" s="105"/>
      <c r="H1031" s="95"/>
      <c r="J1031" s="475"/>
      <c r="K1031" s="475"/>
    </row>
    <row r="1032" spans="1:11" x14ac:dyDescent="0.2">
      <c r="A1032" s="93"/>
      <c r="B1032" s="321"/>
      <c r="C1032" s="1" t="s">
        <v>41</v>
      </c>
      <c r="D1032" s="98"/>
      <c r="E1032" s="322"/>
      <c r="F1032" s="99"/>
      <c r="G1032" s="100"/>
      <c r="H1032" s="95"/>
      <c r="J1032" s="475"/>
      <c r="K1032" s="475"/>
    </row>
    <row r="1033" spans="1:11" x14ac:dyDescent="0.2">
      <c r="A1033" s="93"/>
      <c r="B1033" s="318" t="s">
        <v>172</v>
      </c>
      <c r="C1033" s="365" t="s">
        <v>431</v>
      </c>
      <c r="D1033" s="103" t="s">
        <v>391</v>
      </c>
      <c r="E1033" s="366">
        <v>1</v>
      </c>
      <c r="F1033" s="400">
        <v>18960.302</v>
      </c>
      <c r="G1033" s="449">
        <v>18960.302457466922</v>
      </c>
      <c r="H1033" s="95"/>
      <c r="J1033" s="475"/>
      <c r="K1033" s="475"/>
    </row>
    <row r="1034" spans="1:11" ht="13.5" thickBot="1" x14ac:dyDescent="0.25">
      <c r="A1034" s="93"/>
      <c r="B1034" s="319"/>
      <c r="C1034" s="113"/>
      <c r="D1034" s="114"/>
      <c r="E1034" s="320"/>
      <c r="F1034" s="183"/>
      <c r="G1034" s="115"/>
      <c r="H1034" s="95"/>
      <c r="J1034" s="475"/>
      <c r="K1034" s="475"/>
    </row>
    <row r="1035" spans="1:11" ht="13.5" thickBot="1" x14ac:dyDescent="0.25">
      <c r="A1035" s="93"/>
      <c r="B1035" s="108"/>
      <c r="C1035" s="126"/>
      <c r="D1035" s="108"/>
      <c r="E1035" s="107"/>
      <c r="F1035" s="111" t="s">
        <v>42</v>
      </c>
      <c r="G1035" s="472">
        <f>SUM(G1027:G1034)</f>
        <v>94801.511986767495</v>
      </c>
      <c r="H1035" s="110">
        <f>+G1035</f>
        <v>94801.511986767495</v>
      </c>
      <c r="J1035" s="475"/>
      <c r="K1035" s="475"/>
    </row>
    <row r="1036" spans="1:11" s="467" customFormat="1" ht="13.5" thickBot="1" x14ac:dyDescent="0.25">
      <c r="A1036" s="460"/>
      <c r="B1036" s="561" t="s">
        <v>486</v>
      </c>
      <c r="C1036" s="562"/>
      <c r="D1036" s="562"/>
      <c r="E1036" s="562"/>
      <c r="F1036" s="562"/>
      <c r="G1036" s="563"/>
      <c r="H1036" s="470">
        <f>+'COEF INDEC'!$D$5</f>
        <v>1.117272096</v>
      </c>
      <c r="J1036" s="475"/>
      <c r="K1036" s="475"/>
    </row>
    <row r="1037" spans="1:11" s="467" customFormat="1" ht="13.5" thickBot="1" x14ac:dyDescent="0.25">
      <c r="A1037" s="460"/>
      <c r="B1037" s="461"/>
      <c r="C1037" s="462"/>
      <c r="D1037" s="461"/>
      <c r="E1037" s="463"/>
      <c r="F1037" s="464"/>
      <c r="G1037" s="465"/>
      <c r="H1037" s="466">
        <f>+H1035*H1036</f>
        <v>105919.08400142484</v>
      </c>
      <c r="J1037" s="475"/>
      <c r="K1037" s="475"/>
    </row>
    <row r="1038" spans="1:11" ht="13.5" thickBot="1" x14ac:dyDescent="0.25">
      <c r="A1038" s="93"/>
      <c r="B1038" s="108"/>
      <c r="C1038" s="126"/>
      <c r="D1038" s="108"/>
      <c r="E1038" s="107"/>
      <c r="F1038" s="111" t="s">
        <v>43</v>
      </c>
      <c r="G1038" s="112"/>
      <c r="H1038" s="184">
        <f>+'[1]COEF. RESUMEN'!$D$19</f>
        <v>1.587</v>
      </c>
      <c r="J1038" s="475"/>
      <c r="K1038" s="475"/>
    </row>
    <row r="1039" spans="1:11" ht="13.5" thickBot="1" x14ac:dyDescent="0.25">
      <c r="A1039" s="93"/>
      <c r="B1039" s="108"/>
      <c r="C1039" s="106"/>
      <c r="D1039" s="106"/>
      <c r="E1039" s="107"/>
      <c r="F1039" s="340" t="s">
        <v>7</v>
      </c>
      <c r="G1039" s="341"/>
      <c r="H1039" s="474">
        <f>+H1038*H1037</f>
        <v>168093.58631026122</v>
      </c>
      <c r="I1039" s="504"/>
      <c r="J1039" s="475"/>
      <c r="K1039" s="475"/>
    </row>
    <row r="1040" spans="1:11" ht="13.5" thickBot="1" x14ac:dyDescent="0.25">
      <c r="A1040" s="93"/>
      <c r="B1040" s="108"/>
      <c r="C1040" s="106"/>
      <c r="D1040" s="106"/>
      <c r="E1040" s="109"/>
      <c r="F1040" s="338"/>
      <c r="G1040" s="339"/>
      <c r="H1040" s="339"/>
      <c r="J1040" s="475"/>
      <c r="K1040" s="475"/>
    </row>
    <row r="1041" spans="1:11" ht="13.5" thickBot="1" x14ac:dyDescent="0.25">
      <c r="A1041" s="353" t="s">
        <v>359</v>
      </c>
      <c r="B1041" s="354" t="s">
        <v>357</v>
      </c>
      <c r="C1041" s="354"/>
      <c r="D1041" s="354"/>
      <c r="E1041" s="354"/>
      <c r="F1041" s="354"/>
      <c r="G1041" s="354"/>
      <c r="H1041" s="355"/>
      <c r="J1041" s="475"/>
      <c r="K1041" s="475"/>
    </row>
    <row r="1042" spans="1:11" x14ac:dyDescent="0.2">
      <c r="A1042" s="356" t="s">
        <v>360</v>
      </c>
      <c r="B1042" s="356"/>
      <c r="C1042" s="356"/>
      <c r="D1042" s="356"/>
      <c r="E1042" s="356"/>
      <c r="F1042" s="356"/>
      <c r="G1042" s="356"/>
      <c r="H1042" s="356"/>
      <c r="J1042" s="475"/>
      <c r="K1042" s="475"/>
    </row>
    <row r="1043" spans="1:11" ht="13.5" thickBot="1" x14ac:dyDescent="0.25">
      <c r="A1043" s="357"/>
      <c r="B1043" s="358" t="s">
        <v>361</v>
      </c>
      <c r="C1043" s="358"/>
      <c r="D1043" s="358"/>
      <c r="E1043" s="358"/>
      <c r="F1043" s="358"/>
      <c r="G1043" s="358"/>
      <c r="H1043" s="357"/>
      <c r="J1043" s="475"/>
      <c r="K1043" s="475"/>
    </row>
    <row r="1044" spans="1:11" x14ac:dyDescent="0.2">
      <c r="A1044" s="93"/>
      <c r="B1044" s="97"/>
      <c r="C1044" s="1" t="s">
        <v>37</v>
      </c>
      <c r="D1044" s="98"/>
      <c r="E1044" s="98"/>
      <c r="F1044" s="99"/>
      <c r="G1044" s="100"/>
      <c r="H1044" s="101"/>
      <c r="J1044" s="475"/>
      <c r="K1044" s="475"/>
    </row>
    <row r="1045" spans="1:11" x14ac:dyDescent="0.2">
      <c r="A1045" s="93"/>
      <c r="B1045" s="318" t="s">
        <v>392</v>
      </c>
      <c r="C1045" s="365" t="s">
        <v>408</v>
      </c>
      <c r="D1045" s="103" t="s">
        <v>404</v>
      </c>
      <c r="E1045" s="433">
        <f>G1045/F1045</f>
        <v>2.3141028851236682</v>
      </c>
      <c r="F1045" s="400">
        <v>359.43</v>
      </c>
      <c r="G1045" s="449">
        <v>831.75800000000004</v>
      </c>
      <c r="H1045" s="95"/>
      <c r="J1045" s="475"/>
      <c r="K1045" s="475"/>
    </row>
    <row r="1046" spans="1:11" ht="13.5" thickBot="1" x14ac:dyDescent="0.25">
      <c r="A1046" s="93"/>
      <c r="B1046" s="318" t="s">
        <v>412</v>
      </c>
      <c r="C1046" s="102" t="s">
        <v>403</v>
      </c>
      <c r="D1046" s="103" t="s">
        <v>404</v>
      </c>
      <c r="E1046" s="433">
        <f>G1046/F1046</f>
        <v>1.8151924839596698</v>
      </c>
      <c r="F1046" s="400">
        <v>305.48</v>
      </c>
      <c r="G1046" s="449">
        <v>554.505</v>
      </c>
      <c r="H1046" s="95"/>
      <c r="J1046" s="475"/>
      <c r="K1046" s="475"/>
    </row>
    <row r="1047" spans="1:11" x14ac:dyDescent="0.2">
      <c r="A1047" s="93"/>
      <c r="B1047" s="321"/>
      <c r="C1047" s="1" t="s">
        <v>25</v>
      </c>
      <c r="D1047" s="98"/>
      <c r="E1047" s="322"/>
      <c r="F1047" s="99"/>
      <c r="G1047" s="100"/>
      <c r="H1047" s="95"/>
      <c r="J1047" s="475"/>
      <c r="K1047" s="475"/>
    </row>
    <row r="1048" spans="1:11" x14ac:dyDescent="0.2">
      <c r="A1048" s="93"/>
      <c r="B1048" s="318" t="s">
        <v>19</v>
      </c>
      <c r="C1048" s="365" t="s">
        <v>358</v>
      </c>
      <c r="D1048" s="103" t="s">
        <v>391</v>
      </c>
      <c r="E1048" s="366">
        <v>1</v>
      </c>
      <c r="F1048" s="400">
        <v>1386.2629999999999</v>
      </c>
      <c r="G1048" s="449">
        <v>1386.2633900441085</v>
      </c>
      <c r="H1048" s="95"/>
      <c r="J1048" s="475"/>
      <c r="K1048" s="475"/>
    </row>
    <row r="1049" spans="1:11" ht="13.5" thickBot="1" x14ac:dyDescent="0.25">
      <c r="A1049" s="93"/>
      <c r="B1049" s="318"/>
      <c r="C1049" s="102"/>
      <c r="D1049" s="103"/>
      <c r="E1049" s="323"/>
      <c r="F1049" s="104"/>
      <c r="G1049" s="105"/>
      <c r="H1049" s="95"/>
      <c r="J1049" s="475"/>
      <c r="K1049" s="475"/>
    </row>
    <row r="1050" spans="1:11" x14ac:dyDescent="0.2">
      <c r="A1050" s="93"/>
      <c r="B1050" s="321"/>
      <c r="C1050" s="1" t="s">
        <v>41</v>
      </c>
      <c r="D1050" s="98"/>
      <c r="E1050" s="322"/>
      <c r="F1050" s="99"/>
      <c r="G1050" s="100"/>
      <c r="H1050" s="95"/>
      <c r="J1050" s="475"/>
      <c r="K1050" s="475"/>
    </row>
    <row r="1051" spans="1:11" x14ac:dyDescent="0.2">
      <c r="A1051" s="93"/>
      <c r="B1051" s="318" t="s">
        <v>172</v>
      </c>
      <c r="C1051" s="365" t="s">
        <v>431</v>
      </c>
      <c r="D1051" s="103" t="s">
        <v>391</v>
      </c>
      <c r="E1051" s="366">
        <v>1</v>
      </c>
      <c r="F1051" s="400">
        <v>693.13199999999995</v>
      </c>
      <c r="G1051" s="449">
        <v>693.13169502205426</v>
      </c>
      <c r="H1051" s="95"/>
      <c r="J1051" s="475"/>
      <c r="K1051" s="475"/>
    </row>
    <row r="1052" spans="1:11" ht="13.5" thickBot="1" x14ac:dyDescent="0.25">
      <c r="A1052" s="93"/>
      <c r="B1052" s="319"/>
      <c r="C1052" s="113"/>
      <c r="D1052" s="114"/>
      <c r="E1052" s="320"/>
      <c r="F1052" s="183"/>
      <c r="G1052" s="115"/>
      <c r="H1052" s="95"/>
      <c r="J1052" s="475"/>
      <c r="K1052" s="475"/>
    </row>
    <row r="1053" spans="1:11" ht="13.5" thickBot="1" x14ac:dyDescent="0.25">
      <c r="A1053" s="93"/>
      <c r="B1053" s="108"/>
      <c r="C1053" s="126"/>
      <c r="D1053" s="108"/>
      <c r="E1053" s="107"/>
      <c r="F1053" s="111" t="s">
        <v>42</v>
      </c>
      <c r="G1053" s="472">
        <f>SUM(G1045:G1052)</f>
        <v>3465.658085066163</v>
      </c>
      <c r="H1053" s="110">
        <f>+G1053</f>
        <v>3465.658085066163</v>
      </c>
      <c r="J1053" s="475"/>
      <c r="K1053" s="475"/>
    </row>
    <row r="1054" spans="1:11" s="467" customFormat="1" ht="13.5" thickBot="1" x14ac:dyDescent="0.25">
      <c r="A1054" s="460"/>
      <c r="B1054" s="561" t="s">
        <v>486</v>
      </c>
      <c r="C1054" s="562"/>
      <c r="D1054" s="562"/>
      <c r="E1054" s="562"/>
      <c r="F1054" s="562"/>
      <c r="G1054" s="563"/>
      <c r="H1054" s="470">
        <f>+'COEF INDEC'!$D$5</f>
        <v>1.117272096</v>
      </c>
      <c r="J1054" s="475"/>
      <c r="K1054" s="475"/>
    </row>
    <row r="1055" spans="1:11" s="467" customFormat="1" ht="13.5" thickBot="1" x14ac:dyDescent="0.25">
      <c r="A1055" s="460"/>
      <c r="B1055" s="461"/>
      <c r="C1055" s="462"/>
      <c r="D1055" s="461"/>
      <c r="E1055" s="463"/>
      <c r="F1055" s="464"/>
      <c r="G1055" s="465"/>
      <c r="H1055" s="466">
        <f>+H1053*H1054</f>
        <v>3872.0830727212183</v>
      </c>
      <c r="J1055" s="475"/>
      <c r="K1055" s="475"/>
    </row>
    <row r="1056" spans="1:11" ht="13.5" thickBot="1" x14ac:dyDescent="0.25">
      <c r="A1056" s="93"/>
      <c r="B1056" s="108"/>
      <c r="C1056" s="126"/>
      <c r="D1056" s="108"/>
      <c r="E1056" s="107"/>
      <c r="F1056" s="111" t="s">
        <v>43</v>
      </c>
      <c r="G1056" s="112"/>
      <c r="H1056" s="184">
        <f>+'[1]COEF. RESUMEN'!$D$19</f>
        <v>1.587</v>
      </c>
      <c r="J1056" s="475"/>
      <c r="K1056" s="475"/>
    </row>
    <row r="1057" spans="1:11" ht="13.5" thickBot="1" x14ac:dyDescent="0.25">
      <c r="A1057" s="93"/>
      <c r="B1057" s="108"/>
      <c r="C1057" s="106"/>
      <c r="D1057" s="106"/>
      <c r="E1057" s="107"/>
      <c r="F1057" s="340" t="s">
        <v>7</v>
      </c>
      <c r="G1057" s="341"/>
      <c r="H1057" s="474">
        <f>+H1056*H1055</f>
        <v>6144.9958364085733</v>
      </c>
      <c r="I1057" s="504"/>
      <c r="J1057" s="475"/>
      <c r="K1057" s="475"/>
    </row>
    <row r="1058" spans="1:11" x14ac:dyDescent="0.2">
      <c r="A1058" s="93"/>
      <c r="B1058" s="108"/>
      <c r="C1058" s="106"/>
      <c r="D1058" s="106"/>
      <c r="E1058" s="109"/>
      <c r="F1058" s="338"/>
      <c r="G1058" s="339"/>
      <c r="H1058" s="339"/>
      <c r="J1058" s="475"/>
      <c r="K1058" s="475"/>
    </row>
    <row r="1059" spans="1:11" ht="13.5" thickBot="1" x14ac:dyDescent="0.25">
      <c r="A1059" s="357"/>
      <c r="B1059" s="358" t="s">
        <v>458</v>
      </c>
      <c r="C1059" s="358"/>
      <c r="D1059" s="358"/>
      <c r="E1059" s="358"/>
      <c r="F1059" s="358"/>
      <c r="G1059" s="358"/>
      <c r="H1059" s="357"/>
      <c r="J1059" s="475"/>
      <c r="K1059" s="475"/>
    </row>
    <row r="1060" spans="1:11" x14ac:dyDescent="0.2">
      <c r="A1060" s="93"/>
      <c r="B1060" s="97"/>
      <c r="C1060" s="1" t="s">
        <v>37</v>
      </c>
      <c r="D1060" s="98"/>
      <c r="E1060" s="98"/>
      <c r="F1060" s="99"/>
      <c r="G1060" s="100"/>
      <c r="H1060" s="101"/>
      <c r="J1060" s="475"/>
      <c r="K1060" s="475"/>
    </row>
    <row r="1061" spans="1:11" x14ac:dyDescent="0.2">
      <c r="A1061" s="93"/>
      <c r="B1061" s="318" t="s">
        <v>392</v>
      </c>
      <c r="C1061" s="365" t="s">
        <v>408</v>
      </c>
      <c r="D1061" s="103" t="s">
        <v>404</v>
      </c>
      <c r="E1061" s="433">
        <f>G1061/F1061</f>
        <v>5.6099466176764041</v>
      </c>
      <c r="F1061" s="400">
        <v>359.43</v>
      </c>
      <c r="G1061" s="449">
        <v>2016.38311279143</v>
      </c>
      <c r="H1061" s="95"/>
      <c r="J1061" s="475"/>
      <c r="K1061" s="475"/>
    </row>
    <row r="1062" spans="1:11" ht="13.5" thickBot="1" x14ac:dyDescent="0.25">
      <c r="A1062" s="93"/>
      <c r="B1062" s="318"/>
      <c r="C1062" s="102"/>
      <c r="D1062" s="103"/>
      <c r="E1062" s="323"/>
      <c r="F1062" s="403"/>
      <c r="G1062" s="105"/>
      <c r="H1062" s="95"/>
      <c r="J1062" s="475"/>
      <c r="K1062" s="475"/>
    </row>
    <row r="1063" spans="1:11" x14ac:dyDescent="0.2">
      <c r="A1063" s="93"/>
      <c r="B1063" s="321"/>
      <c r="C1063" s="1" t="s">
        <v>25</v>
      </c>
      <c r="D1063" s="98"/>
      <c r="E1063" s="322"/>
      <c r="F1063" s="421"/>
      <c r="G1063" s="100"/>
      <c r="H1063" s="95"/>
      <c r="J1063" s="475"/>
      <c r="K1063" s="475"/>
    </row>
    <row r="1064" spans="1:11" x14ac:dyDescent="0.2">
      <c r="A1064" s="93"/>
      <c r="B1064" s="318" t="s">
        <v>19</v>
      </c>
      <c r="C1064" s="365" t="s">
        <v>459</v>
      </c>
      <c r="D1064" s="103" t="s">
        <v>391</v>
      </c>
      <c r="E1064" s="366">
        <v>1</v>
      </c>
      <c r="F1064" s="400">
        <v>1008.192</v>
      </c>
      <c r="G1064" s="449">
        <v>1008.1915563957153</v>
      </c>
      <c r="H1064" s="95"/>
      <c r="J1064" s="475"/>
      <c r="K1064" s="475"/>
    </row>
    <row r="1065" spans="1:11" ht="13.5" thickBot="1" x14ac:dyDescent="0.25">
      <c r="A1065" s="93"/>
      <c r="B1065" s="318"/>
      <c r="C1065" s="102"/>
      <c r="D1065" s="103"/>
      <c r="E1065" s="323"/>
      <c r="F1065" s="403"/>
      <c r="G1065" s="105"/>
      <c r="H1065" s="95"/>
      <c r="J1065" s="475"/>
      <c r="K1065" s="475"/>
    </row>
    <row r="1066" spans="1:11" x14ac:dyDescent="0.2">
      <c r="A1066" s="93"/>
      <c r="B1066" s="321"/>
      <c r="C1066" s="1" t="s">
        <v>41</v>
      </c>
      <c r="D1066" s="98"/>
      <c r="E1066" s="322"/>
      <c r="F1066" s="421"/>
      <c r="G1066" s="100"/>
      <c r="H1066" s="95"/>
      <c r="J1066" s="475"/>
      <c r="K1066" s="475"/>
    </row>
    <row r="1067" spans="1:11" x14ac:dyDescent="0.2">
      <c r="A1067" s="93"/>
      <c r="B1067" s="318" t="s">
        <v>172</v>
      </c>
      <c r="C1067" s="365" t="s">
        <v>431</v>
      </c>
      <c r="D1067" s="103" t="s">
        <v>391</v>
      </c>
      <c r="E1067" s="366">
        <v>1</v>
      </c>
      <c r="F1067" s="400">
        <v>2016.383</v>
      </c>
      <c r="G1067" s="449">
        <v>2016.3831127914307</v>
      </c>
      <c r="H1067" s="95"/>
      <c r="J1067" s="475"/>
      <c r="K1067" s="475"/>
    </row>
    <row r="1068" spans="1:11" ht="13.5" thickBot="1" x14ac:dyDescent="0.25">
      <c r="A1068" s="93"/>
      <c r="B1068" s="319"/>
      <c r="C1068" s="113"/>
      <c r="D1068" s="114"/>
      <c r="E1068" s="320"/>
      <c r="F1068" s="403"/>
      <c r="G1068" s="115"/>
      <c r="H1068" s="95"/>
      <c r="J1068" s="475"/>
      <c r="K1068" s="475"/>
    </row>
    <row r="1069" spans="1:11" ht="13.5" thickBot="1" x14ac:dyDescent="0.25">
      <c r="A1069" s="93"/>
      <c r="B1069" s="108"/>
      <c r="C1069" s="126"/>
      <c r="D1069" s="108"/>
      <c r="E1069" s="107"/>
      <c r="F1069" s="111" t="s">
        <v>42</v>
      </c>
      <c r="G1069" s="472">
        <f>SUM(G1061:G1068)</f>
        <v>5040.9577819785763</v>
      </c>
      <c r="H1069" s="110">
        <f>+G1069</f>
        <v>5040.9577819785763</v>
      </c>
      <c r="J1069" s="475"/>
      <c r="K1069" s="475"/>
    </row>
    <row r="1070" spans="1:11" s="467" customFormat="1" ht="13.5" thickBot="1" x14ac:dyDescent="0.25">
      <c r="A1070" s="460"/>
      <c r="B1070" s="561" t="s">
        <v>486</v>
      </c>
      <c r="C1070" s="562"/>
      <c r="D1070" s="562"/>
      <c r="E1070" s="562"/>
      <c r="F1070" s="562"/>
      <c r="G1070" s="563"/>
      <c r="H1070" s="470">
        <f>+'COEF INDEC'!$D$5</f>
        <v>1.117272096</v>
      </c>
      <c r="J1070" s="475"/>
      <c r="K1070" s="475"/>
    </row>
    <row r="1071" spans="1:11" s="467" customFormat="1" ht="13.5" thickBot="1" x14ac:dyDescent="0.25">
      <c r="A1071" s="460"/>
      <c r="B1071" s="461"/>
      <c r="C1071" s="462"/>
      <c r="D1071" s="461"/>
      <c r="E1071" s="463"/>
      <c r="F1071" s="464"/>
      <c r="G1071" s="465"/>
      <c r="H1071" s="466">
        <f>+H1069*H1070</f>
        <v>5632.1214669187148</v>
      </c>
      <c r="J1071" s="475"/>
      <c r="K1071" s="475"/>
    </row>
    <row r="1072" spans="1:11" ht="13.5" thickBot="1" x14ac:dyDescent="0.25">
      <c r="A1072" s="93"/>
      <c r="B1072" s="108"/>
      <c r="C1072" s="126"/>
      <c r="D1072" s="108"/>
      <c r="E1072" s="107"/>
      <c r="F1072" s="111" t="s">
        <v>43</v>
      </c>
      <c r="G1072" s="112"/>
      <c r="H1072" s="184">
        <f>+'[1]COEF. RESUMEN'!$D$19</f>
        <v>1.587</v>
      </c>
      <c r="J1072" s="475"/>
      <c r="K1072" s="475"/>
    </row>
    <row r="1073" spans="1:11" ht="13.5" thickBot="1" x14ac:dyDescent="0.25">
      <c r="A1073" s="93"/>
      <c r="B1073" s="108"/>
      <c r="C1073" s="106"/>
      <c r="D1073" s="106"/>
      <c r="E1073" s="107"/>
      <c r="F1073" s="340" t="s">
        <v>7</v>
      </c>
      <c r="G1073" s="341"/>
      <c r="H1073" s="474">
        <f>+H1072*H1071</f>
        <v>8938.1767679999994</v>
      </c>
      <c r="I1073" s="504"/>
      <c r="J1073" s="475"/>
      <c r="K1073" s="475"/>
    </row>
    <row r="1074" spans="1:11" x14ac:dyDescent="0.2">
      <c r="A1074" s="93"/>
      <c r="B1074" s="108"/>
      <c r="C1074" s="106"/>
      <c r="D1074" s="106"/>
      <c r="E1074" s="109"/>
      <c r="F1074" s="338"/>
      <c r="G1074" s="339"/>
      <c r="H1074" s="339"/>
      <c r="I1074" s="504"/>
      <c r="J1074" s="475"/>
      <c r="K1074" s="475"/>
    </row>
    <row r="1075" spans="1:11" x14ac:dyDescent="0.2">
      <c r="A1075" s="93"/>
      <c r="B1075" s="108"/>
      <c r="C1075" s="106"/>
      <c r="D1075" s="106"/>
      <c r="E1075" s="109"/>
      <c r="F1075" s="338"/>
      <c r="G1075" s="339"/>
      <c r="H1075" s="339"/>
      <c r="I1075" s="504"/>
      <c r="J1075" s="475"/>
      <c r="K1075" s="475"/>
    </row>
    <row r="1076" spans="1:11" x14ac:dyDescent="0.2">
      <c r="A1076" s="93"/>
      <c r="B1076" s="108"/>
      <c r="C1076" s="106"/>
      <c r="D1076" s="106"/>
      <c r="E1076" s="109"/>
      <c r="F1076" s="338"/>
      <c r="G1076" s="339"/>
      <c r="H1076" s="339"/>
      <c r="I1076" s="504"/>
      <c r="J1076" s="475"/>
      <c r="K1076" s="475"/>
    </row>
    <row r="1077" spans="1:11" x14ac:dyDescent="0.2">
      <c r="A1077" s="93"/>
      <c r="B1077" s="108"/>
      <c r="C1077" s="106"/>
      <c r="D1077" s="106"/>
      <c r="E1077" s="109"/>
      <c r="F1077" s="338"/>
      <c r="G1077" s="339"/>
      <c r="H1077" s="339"/>
      <c r="I1077" s="504"/>
      <c r="J1077" s="475"/>
      <c r="K1077" s="475"/>
    </row>
    <row r="1078" spans="1:11" x14ac:dyDescent="0.2">
      <c r="A1078" s="93"/>
      <c r="B1078" s="108"/>
      <c r="C1078" s="106"/>
      <c r="D1078" s="106"/>
      <c r="E1078" s="109"/>
      <c r="F1078" s="338"/>
      <c r="G1078" s="339"/>
      <c r="H1078" s="339"/>
      <c r="I1078" s="504"/>
      <c r="J1078" s="475"/>
      <c r="K1078" s="475"/>
    </row>
    <row r="1079" spans="1:11" x14ac:dyDescent="0.2">
      <c r="A1079" s="93"/>
      <c r="B1079" s="108"/>
      <c r="C1079" s="106"/>
      <c r="D1079" s="106"/>
      <c r="E1079" s="109"/>
      <c r="F1079" s="338"/>
      <c r="G1079" s="339"/>
      <c r="H1079" s="339"/>
      <c r="I1079" s="504"/>
      <c r="J1079" s="475"/>
      <c r="K1079" s="475"/>
    </row>
    <row r="1080" spans="1:11" x14ac:dyDescent="0.2">
      <c r="A1080" s="93"/>
      <c r="B1080" s="108"/>
      <c r="C1080" s="106"/>
      <c r="D1080" s="106"/>
      <c r="E1080" s="109"/>
      <c r="F1080" s="338"/>
      <c r="G1080" s="339"/>
      <c r="H1080" s="339"/>
      <c r="I1080" s="504"/>
      <c r="J1080" s="475"/>
      <c r="K1080" s="475"/>
    </row>
    <row r="1081" spans="1:11" x14ac:dyDescent="0.2">
      <c r="A1081" s="93"/>
      <c r="B1081" s="108"/>
      <c r="C1081" s="106"/>
      <c r="D1081" s="106"/>
      <c r="E1081" s="109"/>
      <c r="F1081" s="338"/>
      <c r="G1081" s="339"/>
      <c r="H1081" s="339"/>
      <c r="J1081" s="475"/>
      <c r="K1081" s="475"/>
    </row>
    <row r="1082" spans="1:11" ht="13.5" thickBot="1" x14ac:dyDescent="0.25">
      <c r="A1082" s="357"/>
      <c r="B1082" s="358" t="s">
        <v>362</v>
      </c>
      <c r="C1082" s="358"/>
      <c r="D1082" s="358"/>
      <c r="E1082" s="358"/>
      <c r="F1082" s="358"/>
      <c r="G1082" s="358"/>
      <c r="H1082" s="357"/>
      <c r="J1082" s="475"/>
      <c r="K1082" s="475"/>
    </row>
    <row r="1083" spans="1:11" x14ac:dyDescent="0.2">
      <c r="A1083" s="93"/>
      <c r="B1083" s="97"/>
      <c r="C1083" s="1" t="s">
        <v>37</v>
      </c>
      <c r="D1083" s="98"/>
      <c r="E1083" s="98"/>
      <c r="F1083" s="99"/>
      <c r="G1083" s="100"/>
      <c r="H1083" s="101"/>
      <c r="J1083" s="475"/>
      <c r="K1083" s="475"/>
    </row>
    <row r="1084" spans="1:11" x14ac:dyDescent="0.2">
      <c r="A1084" s="93"/>
      <c r="B1084" s="318" t="s">
        <v>392</v>
      </c>
      <c r="C1084" s="365" t="s">
        <v>457</v>
      </c>
      <c r="D1084" s="103" t="s">
        <v>404</v>
      </c>
      <c r="E1084" s="433">
        <f>G1084/F1084</f>
        <v>31.640099602147846</v>
      </c>
      <c r="F1084" s="400">
        <v>359.43</v>
      </c>
      <c r="G1084" s="449">
        <v>11372.401</v>
      </c>
      <c r="H1084" s="95"/>
      <c r="J1084" s="475"/>
      <c r="K1084" s="475"/>
    </row>
    <row r="1085" spans="1:11" ht="13.5" thickBot="1" x14ac:dyDescent="0.25">
      <c r="A1085" s="93"/>
      <c r="B1085" s="318" t="s">
        <v>412</v>
      </c>
      <c r="C1085" s="102" t="s">
        <v>403</v>
      </c>
      <c r="D1085" s="103" t="s">
        <v>404</v>
      </c>
      <c r="E1085" s="433">
        <f>G1085/F1085</f>
        <v>24.818646065208853</v>
      </c>
      <c r="F1085" s="400">
        <v>305.48</v>
      </c>
      <c r="G1085" s="449">
        <v>7581.6</v>
      </c>
      <c r="H1085" s="95"/>
      <c r="J1085" s="475"/>
      <c r="K1085" s="475"/>
    </row>
    <row r="1086" spans="1:11" x14ac:dyDescent="0.2">
      <c r="A1086" s="93"/>
      <c r="B1086" s="321"/>
      <c r="C1086" s="1" t="s">
        <v>25</v>
      </c>
      <c r="D1086" s="98"/>
      <c r="E1086" s="322"/>
      <c r="F1086" s="99"/>
      <c r="G1086" s="100"/>
      <c r="H1086" s="95"/>
      <c r="J1086" s="475"/>
      <c r="K1086" s="475"/>
    </row>
    <row r="1087" spans="1:11" x14ac:dyDescent="0.2">
      <c r="A1087" s="93"/>
      <c r="B1087" s="318" t="s">
        <v>19</v>
      </c>
      <c r="C1087" s="365" t="s">
        <v>254</v>
      </c>
      <c r="D1087" s="103" t="s">
        <v>391</v>
      </c>
      <c r="E1087" s="366">
        <v>1</v>
      </c>
      <c r="F1087" s="400">
        <v>9477.0010000000002</v>
      </c>
      <c r="G1087" s="449">
        <v>9477.0006301197227</v>
      </c>
      <c r="H1087" s="95"/>
      <c r="J1087" s="475"/>
      <c r="K1087" s="475"/>
    </row>
    <row r="1088" spans="1:11" ht="13.5" thickBot="1" x14ac:dyDescent="0.25">
      <c r="A1088" s="93"/>
      <c r="B1088" s="318"/>
      <c r="C1088" s="102"/>
      <c r="D1088" s="103"/>
      <c r="E1088" s="323"/>
      <c r="F1088" s="183"/>
      <c r="G1088" s="105"/>
      <c r="H1088" s="95"/>
      <c r="J1088" s="475"/>
      <c r="K1088" s="475"/>
    </row>
    <row r="1089" spans="1:11" x14ac:dyDescent="0.2">
      <c r="A1089" s="93"/>
      <c r="B1089" s="321"/>
      <c r="C1089" s="1" t="s">
        <v>41</v>
      </c>
      <c r="D1089" s="98"/>
      <c r="E1089" s="322"/>
      <c r="F1089" s="421"/>
      <c r="G1089" s="100"/>
      <c r="H1089" s="95"/>
      <c r="J1089" s="475"/>
      <c r="K1089" s="475"/>
    </row>
    <row r="1090" spans="1:11" x14ac:dyDescent="0.2">
      <c r="A1090" s="93"/>
      <c r="B1090" s="318" t="s">
        <v>172</v>
      </c>
      <c r="C1090" s="365" t="s">
        <v>431</v>
      </c>
      <c r="D1090" s="103" t="s">
        <v>391</v>
      </c>
      <c r="E1090" s="366">
        <v>1</v>
      </c>
      <c r="F1090" s="400">
        <v>18954.001</v>
      </c>
      <c r="G1090" s="449">
        <v>18954.001260239445</v>
      </c>
      <c r="H1090" s="95"/>
      <c r="J1090" s="475"/>
      <c r="K1090" s="475"/>
    </row>
    <row r="1091" spans="1:11" ht="13.5" thickBot="1" x14ac:dyDescent="0.25">
      <c r="A1091" s="93"/>
      <c r="B1091" s="319"/>
      <c r="C1091" s="113"/>
      <c r="D1091" s="114"/>
      <c r="E1091" s="320"/>
      <c r="F1091" s="183"/>
      <c r="G1091" s="115"/>
      <c r="H1091" s="95"/>
      <c r="J1091" s="475"/>
      <c r="K1091" s="475"/>
    </row>
    <row r="1092" spans="1:11" ht="13.5" thickBot="1" x14ac:dyDescent="0.25">
      <c r="A1092" s="93"/>
      <c r="B1092" s="108"/>
      <c r="C1092" s="126"/>
      <c r="D1092" s="108"/>
      <c r="E1092" s="107"/>
      <c r="F1092" s="111" t="s">
        <v>42</v>
      </c>
      <c r="G1092" s="472">
        <f>SUM(G1084:G1091)</f>
        <v>47385.002890359174</v>
      </c>
      <c r="H1092" s="110">
        <f>+G1092</f>
        <v>47385.002890359174</v>
      </c>
      <c r="J1092" s="475"/>
      <c r="K1092" s="475"/>
    </row>
    <row r="1093" spans="1:11" s="467" customFormat="1" ht="13.5" thickBot="1" x14ac:dyDescent="0.25">
      <c r="A1093" s="460"/>
      <c r="B1093" s="561" t="s">
        <v>486</v>
      </c>
      <c r="C1093" s="562"/>
      <c r="D1093" s="562"/>
      <c r="E1093" s="562"/>
      <c r="F1093" s="562"/>
      <c r="G1093" s="563"/>
      <c r="H1093" s="470">
        <f>+'COEF INDEC'!$D$5</f>
        <v>1.117272096</v>
      </c>
      <c r="J1093" s="475"/>
      <c r="K1093" s="475"/>
    </row>
    <row r="1094" spans="1:11" s="467" customFormat="1" ht="13.5" thickBot="1" x14ac:dyDescent="0.25">
      <c r="A1094" s="460"/>
      <c r="B1094" s="461"/>
      <c r="C1094" s="462"/>
      <c r="D1094" s="461"/>
      <c r="E1094" s="463"/>
      <c r="F1094" s="464"/>
      <c r="G1094" s="465"/>
      <c r="H1094" s="466">
        <f>+H1092*H1093</f>
        <v>52941.941498277651</v>
      </c>
      <c r="J1094" s="475"/>
      <c r="K1094" s="475"/>
    </row>
    <row r="1095" spans="1:11" ht="13.5" thickBot="1" x14ac:dyDescent="0.25">
      <c r="A1095" s="93"/>
      <c r="B1095" s="108"/>
      <c r="C1095" s="126"/>
      <c r="D1095" s="108"/>
      <c r="E1095" s="107"/>
      <c r="F1095" s="111" t="s">
        <v>43</v>
      </c>
      <c r="G1095" s="112"/>
      <c r="H1095" s="184">
        <f>+'[1]COEF. RESUMEN'!$D$19</f>
        <v>1.587</v>
      </c>
      <c r="J1095" s="475"/>
      <c r="K1095" s="475"/>
    </row>
    <row r="1096" spans="1:11" ht="13.5" thickBot="1" x14ac:dyDescent="0.25">
      <c r="A1096" s="93"/>
      <c r="B1096" s="108"/>
      <c r="C1096" s="106"/>
      <c r="D1096" s="106"/>
      <c r="E1096" s="107"/>
      <c r="F1096" s="340" t="s">
        <v>7</v>
      </c>
      <c r="G1096" s="341"/>
      <c r="H1096" s="474">
        <f>+H1095*H1094</f>
        <v>84018.861157766631</v>
      </c>
      <c r="I1096" s="504"/>
      <c r="J1096" s="475"/>
      <c r="K1096" s="475"/>
    </row>
    <row r="1097" spans="1:11" x14ac:dyDescent="0.2">
      <c r="A1097" s="93"/>
      <c r="B1097" s="108"/>
      <c r="C1097" s="106"/>
      <c r="D1097" s="106"/>
      <c r="E1097" s="109"/>
      <c r="F1097" s="338"/>
      <c r="G1097" s="339"/>
      <c r="H1097" s="339"/>
      <c r="J1097" s="475"/>
      <c r="K1097" s="475"/>
    </row>
    <row r="1098" spans="1:11" ht="13.5" thickBot="1" x14ac:dyDescent="0.25">
      <c r="A1098" s="357"/>
      <c r="B1098" s="358" t="s">
        <v>363</v>
      </c>
      <c r="C1098" s="358"/>
      <c r="D1098" s="358"/>
      <c r="E1098" s="358"/>
      <c r="F1098" s="358"/>
      <c r="G1098" s="358"/>
      <c r="H1098" s="357"/>
      <c r="J1098" s="475"/>
      <c r="K1098" s="475"/>
    </row>
    <row r="1099" spans="1:11" x14ac:dyDescent="0.2">
      <c r="A1099" s="93"/>
      <c r="B1099" s="97"/>
      <c r="C1099" s="1" t="s">
        <v>37</v>
      </c>
      <c r="D1099" s="98"/>
      <c r="E1099" s="98"/>
      <c r="F1099" s="99"/>
      <c r="G1099" s="100"/>
      <c r="H1099" s="101"/>
      <c r="J1099" s="475"/>
      <c r="K1099" s="475"/>
    </row>
    <row r="1100" spans="1:11" x14ac:dyDescent="0.2">
      <c r="A1100" s="93"/>
      <c r="B1100" s="318" t="s">
        <v>392</v>
      </c>
      <c r="C1100" s="365" t="s">
        <v>457</v>
      </c>
      <c r="D1100" s="103" t="s">
        <v>404</v>
      </c>
      <c r="E1100" s="433">
        <f>G1100/F1100</f>
        <v>31.640099602147846</v>
      </c>
      <c r="F1100" s="400">
        <v>359.43</v>
      </c>
      <c r="G1100" s="449">
        <v>11372.401</v>
      </c>
      <c r="H1100" s="95"/>
      <c r="J1100" s="475"/>
      <c r="K1100" s="475"/>
    </row>
    <row r="1101" spans="1:11" ht="13.5" thickBot="1" x14ac:dyDescent="0.25">
      <c r="A1101" s="93"/>
      <c r="B1101" s="318" t="s">
        <v>412</v>
      </c>
      <c r="C1101" s="102" t="s">
        <v>403</v>
      </c>
      <c r="D1101" s="103" t="s">
        <v>404</v>
      </c>
      <c r="E1101" s="433">
        <f>G1101/F1101</f>
        <v>24.818646065208853</v>
      </c>
      <c r="F1101" s="400">
        <v>305.48</v>
      </c>
      <c r="G1101" s="449">
        <v>7581.6</v>
      </c>
      <c r="H1101" s="95"/>
      <c r="J1101" s="475"/>
      <c r="K1101" s="475"/>
    </row>
    <row r="1102" spans="1:11" x14ac:dyDescent="0.2">
      <c r="A1102" s="93"/>
      <c r="B1102" s="321"/>
      <c r="C1102" s="1" t="s">
        <v>25</v>
      </c>
      <c r="D1102" s="98"/>
      <c r="E1102" s="322"/>
      <c r="F1102" s="99"/>
      <c r="G1102" s="100"/>
      <c r="H1102" s="95"/>
      <c r="J1102" s="475"/>
      <c r="K1102" s="475"/>
    </row>
    <row r="1103" spans="1:11" x14ac:dyDescent="0.2">
      <c r="A1103" s="93"/>
      <c r="B1103" s="318" t="s">
        <v>19</v>
      </c>
      <c r="C1103" s="365" t="s">
        <v>364</v>
      </c>
      <c r="D1103" s="103" t="s">
        <v>391</v>
      </c>
      <c r="E1103" s="366">
        <v>1</v>
      </c>
      <c r="F1103" s="400">
        <v>9477.0010000000002</v>
      </c>
      <c r="G1103" s="449">
        <v>9477.0006301197227</v>
      </c>
      <c r="H1103" s="95"/>
      <c r="J1103" s="475"/>
      <c r="K1103" s="475"/>
    </row>
    <row r="1104" spans="1:11" ht="13.5" thickBot="1" x14ac:dyDescent="0.25">
      <c r="A1104" s="93"/>
      <c r="B1104" s="318"/>
      <c r="C1104" s="102"/>
      <c r="D1104" s="103"/>
      <c r="E1104" s="323"/>
      <c r="F1104" s="104"/>
      <c r="G1104" s="105"/>
      <c r="H1104" s="95"/>
      <c r="J1104" s="475"/>
      <c r="K1104" s="475"/>
    </row>
    <row r="1105" spans="1:11" x14ac:dyDescent="0.2">
      <c r="A1105" s="93"/>
      <c r="B1105" s="321"/>
      <c r="C1105" s="1" t="s">
        <v>41</v>
      </c>
      <c r="D1105" s="98"/>
      <c r="E1105" s="322"/>
      <c r="F1105" s="99"/>
      <c r="G1105" s="100"/>
      <c r="H1105" s="95"/>
      <c r="J1105" s="475"/>
      <c r="K1105" s="475"/>
    </row>
    <row r="1106" spans="1:11" x14ac:dyDescent="0.2">
      <c r="A1106" s="93"/>
      <c r="B1106" s="318" t="s">
        <v>172</v>
      </c>
      <c r="C1106" s="365" t="s">
        <v>431</v>
      </c>
      <c r="D1106" s="103" t="s">
        <v>391</v>
      </c>
      <c r="E1106" s="366">
        <v>1</v>
      </c>
      <c r="F1106" s="400">
        <v>18954.001</v>
      </c>
      <c r="G1106" s="449">
        <v>18954.001260239445</v>
      </c>
      <c r="H1106" s="95"/>
      <c r="J1106" s="475"/>
      <c r="K1106" s="475"/>
    </row>
    <row r="1107" spans="1:11" ht="13.5" thickBot="1" x14ac:dyDescent="0.25">
      <c r="A1107" s="93"/>
      <c r="B1107" s="319"/>
      <c r="C1107" s="113"/>
      <c r="D1107" s="114"/>
      <c r="E1107" s="320"/>
      <c r="F1107" s="183"/>
      <c r="G1107" s="115"/>
      <c r="H1107" s="95"/>
      <c r="J1107" s="475"/>
      <c r="K1107" s="475"/>
    </row>
    <row r="1108" spans="1:11" ht="13.5" thickBot="1" x14ac:dyDescent="0.25">
      <c r="A1108" s="93"/>
      <c r="B1108" s="108"/>
      <c r="C1108" s="126"/>
      <c r="D1108" s="108"/>
      <c r="E1108" s="107"/>
      <c r="F1108" s="111" t="s">
        <v>42</v>
      </c>
      <c r="G1108" s="472">
        <f>SUM(G1100:G1107)</f>
        <v>47385.002890359174</v>
      </c>
      <c r="H1108" s="110">
        <f>+G1108</f>
        <v>47385.002890359174</v>
      </c>
      <c r="J1108" s="475"/>
      <c r="K1108" s="475"/>
    </row>
    <row r="1109" spans="1:11" s="467" customFormat="1" ht="13.5" thickBot="1" x14ac:dyDescent="0.25">
      <c r="A1109" s="460"/>
      <c r="B1109" s="561" t="s">
        <v>486</v>
      </c>
      <c r="C1109" s="562"/>
      <c r="D1109" s="562"/>
      <c r="E1109" s="562"/>
      <c r="F1109" s="562"/>
      <c r="G1109" s="563"/>
      <c r="H1109" s="470">
        <f>+'COEF INDEC'!$D$5</f>
        <v>1.117272096</v>
      </c>
      <c r="J1109" s="475"/>
      <c r="K1109" s="475"/>
    </row>
    <row r="1110" spans="1:11" s="467" customFormat="1" ht="13.5" thickBot="1" x14ac:dyDescent="0.25">
      <c r="A1110" s="460"/>
      <c r="B1110" s="461"/>
      <c r="C1110" s="462"/>
      <c r="D1110" s="461"/>
      <c r="E1110" s="463"/>
      <c r="F1110" s="464"/>
      <c r="G1110" s="465"/>
      <c r="H1110" s="466">
        <f>+H1108*H1109</f>
        <v>52941.941498277651</v>
      </c>
      <c r="J1110" s="475"/>
      <c r="K1110" s="475"/>
    </row>
    <row r="1111" spans="1:11" ht="13.5" thickBot="1" x14ac:dyDescent="0.25">
      <c r="A1111" s="93"/>
      <c r="B1111" s="108"/>
      <c r="C1111" s="126"/>
      <c r="D1111" s="108"/>
      <c r="E1111" s="107"/>
      <c r="F1111" s="111" t="s">
        <v>43</v>
      </c>
      <c r="G1111" s="112"/>
      <c r="H1111" s="184">
        <f>+'[1]COEF. RESUMEN'!$D$19</f>
        <v>1.587</v>
      </c>
      <c r="J1111" s="475"/>
      <c r="K1111" s="475"/>
    </row>
    <row r="1112" spans="1:11" ht="13.5" thickBot="1" x14ac:dyDescent="0.25">
      <c r="A1112" s="93"/>
      <c r="B1112" s="108"/>
      <c r="C1112" s="106"/>
      <c r="D1112" s="106"/>
      <c r="E1112" s="107"/>
      <c r="F1112" s="340" t="s">
        <v>7</v>
      </c>
      <c r="G1112" s="341"/>
      <c r="H1112" s="474">
        <f>+H1111*H1110</f>
        <v>84018.861157766631</v>
      </c>
      <c r="I1112" s="504"/>
      <c r="J1112" s="475"/>
      <c r="K1112" s="475"/>
    </row>
    <row r="1113" spans="1:11" x14ac:dyDescent="0.2">
      <c r="A1113" s="93"/>
      <c r="B1113" s="108"/>
      <c r="C1113" s="106"/>
      <c r="D1113" s="106"/>
      <c r="E1113" s="109"/>
      <c r="F1113" s="338"/>
      <c r="G1113" s="339"/>
      <c r="H1113" s="339"/>
      <c r="J1113" s="475"/>
      <c r="K1113" s="475"/>
    </row>
    <row r="1114" spans="1:11" ht="13.5" thickBot="1" x14ac:dyDescent="0.25">
      <c r="A1114" s="357"/>
      <c r="B1114" s="358" t="s">
        <v>365</v>
      </c>
      <c r="C1114" s="358"/>
      <c r="D1114" s="358"/>
      <c r="E1114" s="358"/>
      <c r="F1114" s="358"/>
      <c r="G1114" s="358"/>
      <c r="H1114" s="357"/>
      <c r="J1114" s="475"/>
      <c r="K1114" s="475"/>
    </row>
    <row r="1115" spans="1:11" x14ac:dyDescent="0.2">
      <c r="A1115" s="93"/>
      <c r="B1115" s="97"/>
      <c r="C1115" s="1" t="s">
        <v>37</v>
      </c>
      <c r="D1115" s="98"/>
      <c r="E1115" s="98"/>
      <c r="F1115" s="99"/>
      <c r="G1115" s="100"/>
      <c r="H1115" s="101"/>
      <c r="J1115" s="475"/>
      <c r="K1115" s="475"/>
    </row>
    <row r="1116" spans="1:11" x14ac:dyDescent="0.2">
      <c r="A1116" s="93"/>
      <c r="B1116" s="318" t="s">
        <v>392</v>
      </c>
      <c r="C1116" s="365" t="s">
        <v>408</v>
      </c>
      <c r="D1116" s="103" t="s">
        <v>404</v>
      </c>
      <c r="E1116" s="433">
        <f>G1116/F1116</f>
        <v>32.744556659154775</v>
      </c>
      <c r="F1116" s="400">
        <v>359.43</v>
      </c>
      <c r="G1116" s="449">
        <v>11769.376</v>
      </c>
      <c r="H1116" s="95"/>
      <c r="J1116" s="475"/>
      <c r="K1116" s="475"/>
    </row>
    <row r="1117" spans="1:11" ht="13.5" thickBot="1" x14ac:dyDescent="0.25">
      <c r="A1117" s="93"/>
      <c r="B1117" s="318" t="s">
        <v>412</v>
      </c>
      <c r="C1117" s="102" t="s">
        <v>403</v>
      </c>
      <c r="D1117" s="103" t="s">
        <v>404</v>
      </c>
      <c r="E1117" s="433">
        <f>G1117/F1117</f>
        <v>25.684990834097157</v>
      </c>
      <c r="F1117" s="400">
        <v>305.48</v>
      </c>
      <c r="G1117" s="449">
        <v>7846.2510000000002</v>
      </c>
      <c r="H1117" s="95"/>
      <c r="J1117" s="475"/>
      <c r="K1117" s="475"/>
    </row>
    <row r="1118" spans="1:11" x14ac:dyDescent="0.2">
      <c r="A1118" s="93"/>
      <c r="B1118" s="321"/>
      <c r="C1118" s="1" t="s">
        <v>25</v>
      </c>
      <c r="D1118" s="98"/>
      <c r="E1118" s="322"/>
      <c r="F1118" s="99"/>
      <c r="G1118" s="100"/>
      <c r="H1118" s="95"/>
      <c r="J1118" s="475"/>
      <c r="K1118" s="475"/>
    </row>
    <row r="1119" spans="1:11" x14ac:dyDescent="0.2">
      <c r="A1119" s="93"/>
      <c r="B1119" s="318" t="s">
        <v>19</v>
      </c>
      <c r="C1119" s="365" t="s">
        <v>460</v>
      </c>
      <c r="D1119" s="103" t="s">
        <v>391</v>
      </c>
      <c r="E1119" s="366">
        <v>1</v>
      </c>
      <c r="F1119" s="400">
        <v>14265.911</v>
      </c>
      <c r="G1119" s="449">
        <v>14265.910522999371</v>
      </c>
      <c r="H1119" s="95"/>
      <c r="J1119" s="475"/>
      <c r="K1119" s="475"/>
    </row>
    <row r="1120" spans="1:11" ht="13.5" thickBot="1" x14ac:dyDescent="0.25">
      <c r="A1120" s="93"/>
      <c r="B1120" s="318"/>
      <c r="C1120" s="102"/>
      <c r="D1120" s="103"/>
      <c r="E1120" s="323"/>
      <c r="F1120" s="104"/>
      <c r="G1120" s="105"/>
      <c r="H1120" s="95"/>
      <c r="J1120" s="475"/>
      <c r="K1120" s="475"/>
    </row>
    <row r="1121" spans="1:11" x14ac:dyDescent="0.2">
      <c r="A1121" s="93"/>
      <c r="B1121" s="321"/>
      <c r="C1121" s="1" t="s">
        <v>41</v>
      </c>
      <c r="D1121" s="98"/>
      <c r="E1121" s="322"/>
      <c r="F1121" s="99"/>
      <c r="G1121" s="100"/>
      <c r="H1121" s="95"/>
      <c r="J1121" s="475"/>
      <c r="K1121" s="475"/>
    </row>
    <row r="1122" spans="1:11" x14ac:dyDescent="0.2">
      <c r="A1122" s="93"/>
      <c r="B1122" s="318" t="s">
        <v>172</v>
      </c>
      <c r="C1122" s="365" t="s">
        <v>431</v>
      </c>
      <c r="D1122" s="103" t="s">
        <v>391</v>
      </c>
      <c r="E1122" s="366">
        <v>1</v>
      </c>
      <c r="F1122" s="400">
        <v>1783.239</v>
      </c>
      <c r="G1122" s="449">
        <v>1783.2388153749214</v>
      </c>
      <c r="H1122" s="95"/>
      <c r="J1122" s="475"/>
      <c r="K1122" s="475"/>
    </row>
    <row r="1123" spans="1:11" ht="13.5" thickBot="1" x14ac:dyDescent="0.25">
      <c r="A1123" s="93"/>
      <c r="B1123" s="319"/>
      <c r="C1123" s="113"/>
      <c r="D1123" s="114"/>
      <c r="E1123" s="320"/>
      <c r="F1123" s="183"/>
      <c r="G1123" s="115"/>
      <c r="H1123" s="95"/>
      <c r="J1123" s="475"/>
      <c r="K1123" s="475"/>
    </row>
    <row r="1124" spans="1:11" ht="13.5" thickBot="1" x14ac:dyDescent="0.25">
      <c r="A1124" s="93"/>
      <c r="B1124" s="108"/>
      <c r="C1124" s="126"/>
      <c r="D1124" s="108"/>
      <c r="E1124" s="107"/>
      <c r="F1124" s="111" t="s">
        <v>42</v>
      </c>
      <c r="G1124" s="472">
        <f>SUM(G1116:G1123)</f>
        <v>35664.776338374293</v>
      </c>
      <c r="H1124" s="110">
        <f>+G1124</f>
        <v>35664.776338374293</v>
      </c>
      <c r="J1124" s="475"/>
      <c r="K1124" s="475"/>
    </row>
    <row r="1125" spans="1:11" s="467" customFormat="1" ht="13.5" thickBot="1" x14ac:dyDescent="0.25">
      <c r="A1125" s="460"/>
      <c r="B1125" s="561" t="s">
        <v>486</v>
      </c>
      <c r="C1125" s="562"/>
      <c r="D1125" s="562"/>
      <c r="E1125" s="562"/>
      <c r="F1125" s="562"/>
      <c r="G1125" s="563"/>
      <c r="H1125" s="470">
        <f>+'COEF INDEC'!$D$5</f>
        <v>1.117272096</v>
      </c>
      <c r="J1125" s="475"/>
      <c r="K1125" s="475"/>
    </row>
    <row r="1126" spans="1:11" s="467" customFormat="1" ht="13.5" thickBot="1" x14ac:dyDescent="0.25">
      <c r="A1126" s="460"/>
      <c r="B1126" s="461"/>
      <c r="C1126" s="462"/>
      <c r="D1126" s="461"/>
      <c r="E1126" s="463"/>
      <c r="F1126" s="464"/>
      <c r="G1126" s="465"/>
      <c r="H1126" s="466">
        <f>+H1124*H1125</f>
        <v>39847.259412946652</v>
      </c>
      <c r="J1126" s="475"/>
      <c r="K1126" s="475"/>
    </row>
    <row r="1127" spans="1:11" ht="13.5" thickBot="1" x14ac:dyDescent="0.25">
      <c r="A1127" s="93"/>
      <c r="B1127" s="108"/>
      <c r="C1127" s="126"/>
      <c r="D1127" s="108"/>
      <c r="E1127" s="107"/>
      <c r="F1127" s="111" t="s">
        <v>43</v>
      </c>
      <c r="G1127" s="112"/>
      <c r="H1127" s="184">
        <f>+'[1]COEF. RESUMEN'!$D$19</f>
        <v>1.587</v>
      </c>
      <c r="J1127" s="475"/>
      <c r="K1127" s="475"/>
    </row>
    <row r="1128" spans="1:11" ht="13.5" thickBot="1" x14ac:dyDescent="0.25">
      <c r="A1128" s="93"/>
      <c r="B1128" s="108"/>
      <c r="C1128" s="106"/>
      <c r="D1128" s="106"/>
      <c r="E1128" s="107"/>
      <c r="F1128" s="340" t="s">
        <v>7</v>
      </c>
      <c r="G1128" s="341"/>
      <c r="H1128" s="474">
        <f>+H1127*H1126</f>
        <v>63237.600688346334</v>
      </c>
      <c r="I1128" s="504"/>
      <c r="J1128" s="475"/>
      <c r="K1128" s="475"/>
    </row>
    <row r="1129" spans="1:11" x14ac:dyDescent="0.2">
      <c r="A1129" s="93"/>
      <c r="B1129" s="108"/>
      <c r="C1129" s="106"/>
      <c r="D1129" s="106"/>
      <c r="E1129" s="109"/>
      <c r="F1129" s="338"/>
      <c r="G1129" s="339"/>
      <c r="H1129" s="339"/>
      <c r="I1129" s="504"/>
      <c r="J1129" s="475"/>
      <c r="K1129" s="475"/>
    </row>
    <row r="1130" spans="1:11" x14ac:dyDescent="0.2">
      <c r="A1130" s="93"/>
      <c r="B1130" s="108"/>
      <c r="C1130" s="106"/>
      <c r="D1130" s="106"/>
      <c r="E1130" s="109"/>
      <c r="F1130" s="338"/>
      <c r="G1130" s="339"/>
      <c r="H1130" s="339"/>
      <c r="I1130" s="504"/>
      <c r="J1130" s="475"/>
      <c r="K1130" s="475"/>
    </row>
    <row r="1131" spans="1:11" x14ac:dyDescent="0.2">
      <c r="A1131" s="93"/>
      <c r="B1131" s="108"/>
      <c r="C1131" s="106"/>
      <c r="D1131" s="106"/>
      <c r="E1131" s="109"/>
      <c r="F1131" s="338"/>
      <c r="G1131" s="339"/>
      <c r="H1131" s="339"/>
      <c r="I1131" s="504"/>
      <c r="J1131" s="475"/>
      <c r="K1131" s="475"/>
    </row>
    <row r="1132" spans="1:11" x14ac:dyDescent="0.2">
      <c r="A1132" s="93"/>
      <c r="B1132" s="108"/>
      <c r="C1132" s="106"/>
      <c r="D1132" s="106"/>
      <c r="E1132" s="109"/>
      <c r="F1132" s="338"/>
      <c r="G1132" s="339"/>
      <c r="H1132" s="339"/>
      <c r="I1132" s="504"/>
      <c r="J1132" s="475"/>
      <c r="K1132" s="475"/>
    </row>
    <row r="1133" spans="1:11" x14ac:dyDescent="0.2">
      <c r="A1133" s="93"/>
      <c r="B1133" s="108"/>
      <c r="C1133" s="106"/>
      <c r="D1133" s="106"/>
      <c r="E1133" s="109"/>
      <c r="F1133" s="338"/>
      <c r="G1133" s="339"/>
      <c r="H1133" s="339"/>
      <c r="I1133" s="504"/>
      <c r="J1133" s="475"/>
      <c r="K1133" s="475"/>
    </row>
    <row r="1134" spans="1:11" x14ac:dyDescent="0.2">
      <c r="A1134" s="93"/>
      <c r="B1134" s="108"/>
      <c r="C1134" s="106"/>
      <c r="D1134" s="106"/>
      <c r="E1134" s="109"/>
      <c r="F1134" s="338"/>
      <c r="G1134" s="339"/>
      <c r="H1134" s="339"/>
      <c r="I1134" s="504"/>
      <c r="J1134" s="475"/>
      <c r="K1134" s="475"/>
    </row>
    <row r="1135" spans="1:11" x14ac:dyDescent="0.2">
      <c r="A1135" s="93"/>
      <c r="B1135" s="108"/>
      <c r="C1135" s="106"/>
      <c r="D1135" s="106"/>
      <c r="E1135" s="109"/>
      <c r="F1135" s="338"/>
      <c r="G1135" s="339"/>
      <c r="H1135" s="339"/>
      <c r="I1135" s="504"/>
      <c r="J1135" s="475"/>
      <c r="K1135" s="475"/>
    </row>
    <row r="1136" spans="1:11" x14ac:dyDescent="0.2">
      <c r="A1136" s="93"/>
      <c r="B1136" s="108"/>
      <c r="C1136" s="106"/>
      <c r="D1136" s="106"/>
      <c r="E1136" s="109"/>
      <c r="F1136" s="338"/>
      <c r="G1136" s="339"/>
      <c r="H1136" s="339"/>
      <c r="I1136" s="504"/>
      <c r="J1136" s="475"/>
      <c r="K1136" s="475"/>
    </row>
    <row r="1137" spans="1:11" x14ac:dyDescent="0.2">
      <c r="A1137" s="93"/>
      <c r="B1137" s="108"/>
      <c r="C1137" s="106"/>
      <c r="D1137" s="106"/>
      <c r="E1137" s="109"/>
      <c r="F1137" s="338"/>
      <c r="G1137" s="339"/>
      <c r="H1137" s="339"/>
      <c r="I1137" s="504"/>
      <c r="J1137" s="475"/>
      <c r="K1137" s="475"/>
    </row>
    <row r="1138" spans="1:11" x14ac:dyDescent="0.2">
      <c r="A1138" s="93"/>
      <c r="B1138" s="108"/>
      <c r="C1138" s="106"/>
      <c r="D1138" s="106"/>
      <c r="E1138" s="109"/>
      <c r="F1138" s="338"/>
      <c r="G1138" s="339"/>
      <c r="H1138" s="339"/>
      <c r="I1138" s="504"/>
      <c r="J1138" s="475"/>
      <c r="K1138" s="475"/>
    </row>
    <row r="1139" spans="1:11" ht="13.5" thickBot="1" x14ac:dyDescent="0.25">
      <c r="A1139" s="93"/>
      <c r="B1139" s="108"/>
      <c r="C1139" s="106"/>
      <c r="D1139" s="106"/>
      <c r="E1139" s="109"/>
      <c r="F1139" s="338"/>
      <c r="G1139" s="339"/>
      <c r="H1139" s="339"/>
      <c r="J1139" s="475"/>
      <c r="K1139" s="475"/>
    </row>
    <row r="1140" spans="1:11" ht="13.5" thickBot="1" x14ac:dyDescent="0.25">
      <c r="A1140" s="353" t="s">
        <v>366</v>
      </c>
      <c r="B1140" s="354" t="s">
        <v>106</v>
      </c>
      <c r="C1140" s="354"/>
      <c r="D1140" s="354"/>
      <c r="E1140" s="354"/>
      <c r="F1140" s="354"/>
      <c r="G1140" s="354"/>
      <c r="H1140" s="355"/>
      <c r="J1140" s="475"/>
      <c r="K1140" s="475"/>
    </row>
    <row r="1141" spans="1:11" ht="13.5" thickBot="1" x14ac:dyDescent="0.25">
      <c r="A1141" s="357"/>
      <c r="B1141" s="358" t="s">
        <v>367</v>
      </c>
      <c r="C1141" s="358"/>
      <c r="D1141" s="358"/>
      <c r="E1141" s="358"/>
      <c r="F1141" s="358"/>
      <c r="G1141" s="358"/>
      <c r="H1141" s="357"/>
      <c r="J1141" s="475"/>
      <c r="K1141" s="475"/>
    </row>
    <row r="1142" spans="1:11" x14ac:dyDescent="0.2">
      <c r="A1142" s="93"/>
      <c r="B1142" s="97"/>
      <c r="C1142" s="1" t="s">
        <v>37</v>
      </c>
      <c r="D1142" s="98"/>
      <c r="E1142" s="98"/>
      <c r="F1142" s="99"/>
      <c r="G1142" s="100"/>
      <c r="H1142" s="101"/>
      <c r="J1142" s="475"/>
      <c r="K1142" s="475"/>
    </row>
    <row r="1143" spans="1:11" x14ac:dyDescent="0.2">
      <c r="A1143" s="93"/>
      <c r="B1143" s="318" t="s">
        <v>392</v>
      </c>
      <c r="C1143" s="365" t="s">
        <v>408</v>
      </c>
      <c r="D1143" s="103" t="s">
        <v>404</v>
      </c>
      <c r="E1143" s="433">
        <f>G1143/F1143</f>
        <v>8.8356675847870232</v>
      </c>
      <c r="F1143" s="400">
        <v>359.43</v>
      </c>
      <c r="G1143" s="449">
        <v>3175.8040000000001</v>
      </c>
      <c r="H1143" s="95"/>
      <c r="J1143" s="475"/>
      <c r="K1143" s="475"/>
    </row>
    <row r="1144" spans="1:11" ht="13.5" thickBot="1" x14ac:dyDescent="0.25">
      <c r="A1144" s="93"/>
      <c r="B1144" s="318" t="s">
        <v>412</v>
      </c>
      <c r="C1144" s="102" t="s">
        <v>461</v>
      </c>
      <c r="D1144" s="103" t="s">
        <v>404</v>
      </c>
      <c r="E1144" s="433">
        <f>G1144/F1144</f>
        <v>6.9307385098860816</v>
      </c>
      <c r="F1144" s="400">
        <v>305.48</v>
      </c>
      <c r="G1144" s="449">
        <v>2117.2020000000002</v>
      </c>
      <c r="H1144" s="95"/>
      <c r="J1144" s="475"/>
      <c r="K1144" s="475"/>
    </row>
    <row r="1145" spans="1:11" x14ac:dyDescent="0.2">
      <c r="A1145" s="93"/>
      <c r="B1145" s="321"/>
      <c r="C1145" s="1" t="s">
        <v>25</v>
      </c>
      <c r="D1145" s="98"/>
      <c r="E1145" s="322"/>
      <c r="F1145" s="99"/>
      <c r="G1145" s="100"/>
      <c r="H1145" s="95"/>
      <c r="J1145" s="475"/>
      <c r="K1145" s="475"/>
    </row>
    <row r="1146" spans="1:11" x14ac:dyDescent="0.2">
      <c r="A1146" s="93"/>
      <c r="B1146" s="318" t="s">
        <v>19</v>
      </c>
      <c r="C1146" s="365" t="s">
        <v>462</v>
      </c>
      <c r="D1146" s="103" t="s">
        <v>391</v>
      </c>
      <c r="E1146" s="366">
        <v>1</v>
      </c>
      <c r="F1146" s="400">
        <v>8821.6759999999995</v>
      </c>
      <c r="G1146" s="449">
        <v>8821.6761184625084</v>
      </c>
      <c r="H1146" s="95"/>
      <c r="J1146" s="475"/>
      <c r="K1146" s="475"/>
    </row>
    <row r="1147" spans="1:11" ht="13.5" thickBot="1" x14ac:dyDescent="0.25">
      <c r="A1147" s="93"/>
      <c r="B1147" s="318"/>
      <c r="C1147" s="102"/>
      <c r="D1147" s="103"/>
      <c r="E1147" s="323"/>
      <c r="F1147" s="104"/>
      <c r="G1147" s="105"/>
      <c r="H1147" s="95"/>
      <c r="J1147" s="475"/>
      <c r="K1147" s="475"/>
    </row>
    <row r="1148" spans="1:11" x14ac:dyDescent="0.2">
      <c r="A1148" s="93"/>
      <c r="B1148" s="321"/>
      <c r="C1148" s="1" t="s">
        <v>41</v>
      </c>
      <c r="D1148" s="98"/>
      <c r="E1148" s="322"/>
      <c r="F1148" s="99"/>
      <c r="G1148" s="100"/>
      <c r="H1148" s="95"/>
      <c r="J1148" s="475"/>
      <c r="K1148" s="475"/>
    </row>
    <row r="1149" spans="1:11" x14ac:dyDescent="0.2">
      <c r="A1149" s="93"/>
      <c r="B1149" s="318" t="s">
        <v>172</v>
      </c>
      <c r="C1149" s="365" t="s">
        <v>431</v>
      </c>
      <c r="D1149" s="103" t="s">
        <v>391</v>
      </c>
      <c r="E1149" s="366">
        <v>1</v>
      </c>
      <c r="F1149" s="400">
        <v>3528.67</v>
      </c>
      <c r="G1149" s="449">
        <v>3528.6704473850036</v>
      </c>
      <c r="H1149" s="95"/>
      <c r="J1149" s="475"/>
      <c r="K1149" s="475"/>
    </row>
    <row r="1150" spans="1:11" ht="13.5" thickBot="1" x14ac:dyDescent="0.25">
      <c r="A1150" s="93"/>
      <c r="B1150" s="319"/>
      <c r="C1150" s="113"/>
      <c r="D1150" s="114"/>
      <c r="E1150" s="320"/>
      <c r="F1150" s="183"/>
      <c r="G1150" s="115"/>
      <c r="H1150" s="95"/>
      <c r="J1150" s="475"/>
      <c r="K1150" s="475"/>
    </row>
    <row r="1151" spans="1:11" ht="13.5" thickBot="1" x14ac:dyDescent="0.25">
      <c r="A1151" s="93"/>
      <c r="B1151" s="108"/>
      <c r="C1151" s="126"/>
      <c r="D1151" s="108"/>
      <c r="E1151" s="107"/>
      <c r="F1151" s="111" t="s">
        <v>42</v>
      </c>
      <c r="G1151" s="472">
        <f>SUM(G1143:G1150)</f>
        <v>17643.352565847512</v>
      </c>
      <c r="H1151" s="110">
        <f>+G1151</f>
        <v>17643.352565847512</v>
      </c>
      <c r="J1151" s="475"/>
      <c r="K1151" s="475"/>
    </row>
    <row r="1152" spans="1:11" s="467" customFormat="1" ht="13.5" thickBot="1" x14ac:dyDescent="0.25">
      <c r="A1152" s="460"/>
      <c r="B1152" s="561" t="s">
        <v>486</v>
      </c>
      <c r="C1152" s="562"/>
      <c r="D1152" s="562"/>
      <c r="E1152" s="562"/>
      <c r="F1152" s="562"/>
      <c r="G1152" s="563"/>
      <c r="H1152" s="470">
        <f>+'COEF INDEC'!$D$5</f>
        <v>1.117272096</v>
      </c>
      <c r="J1152" s="475"/>
      <c r="K1152" s="475"/>
    </row>
    <row r="1153" spans="1:11" s="467" customFormat="1" ht="13.5" thickBot="1" x14ac:dyDescent="0.25">
      <c r="A1153" s="460"/>
      <c r="B1153" s="461"/>
      <c r="C1153" s="462"/>
      <c r="D1153" s="461"/>
      <c r="E1153" s="463"/>
      <c r="F1153" s="464"/>
      <c r="G1153" s="465"/>
      <c r="H1153" s="466">
        <f>+H1151*H1152</f>
        <v>19712.425501711426</v>
      </c>
      <c r="J1153" s="475"/>
      <c r="K1153" s="475"/>
    </row>
    <row r="1154" spans="1:11" ht="13.5" thickBot="1" x14ac:dyDescent="0.25">
      <c r="A1154" s="93"/>
      <c r="B1154" s="108"/>
      <c r="C1154" s="126"/>
      <c r="D1154" s="108"/>
      <c r="E1154" s="107"/>
      <c r="F1154" s="111" t="s">
        <v>43</v>
      </c>
      <c r="G1154" s="112"/>
      <c r="H1154" s="184">
        <f>+'[1]COEF. RESUMEN'!$D$19</f>
        <v>1.587</v>
      </c>
      <c r="J1154" s="475"/>
      <c r="K1154" s="475"/>
    </row>
    <row r="1155" spans="1:11" ht="13.5" thickBot="1" x14ac:dyDescent="0.25">
      <c r="A1155" s="93"/>
      <c r="B1155" s="108"/>
      <c r="C1155" s="106"/>
      <c r="D1155" s="106"/>
      <c r="E1155" s="107"/>
      <c r="F1155" s="340" t="s">
        <v>7</v>
      </c>
      <c r="G1155" s="341"/>
      <c r="H1155" s="474">
        <f>+H1154*H1153</f>
        <v>31283.619271216034</v>
      </c>
      <c r="I1155" s="504"/>
      <c r="J1155" s="475"/>
      <c r="K1155" s="475"/>
    </row>
    <row r="1156" spans="1:11" x14ac:dyDescent="0.2">
      <c r="A1156" s="93"/>
      <c r="B1156" s="108"/>
      <c r="C1156" s="106"/>
      <c r="D1156" s="106"/>
      <c r="E1156" s="109"/>
      <c r="F1156" s="338"/>
      <c r="G1156" s="339"/>
      <c r="H1156" s="339"/>
      <c r="J1156" s="475"/>
      <c r="K1156" s="475"/>
    </row>
    <row r="1157" spans="1:11" ht="13.5" thickBot="1" x14ac:dyDescent="0.25">
      <c r="A1157" s="357"/>
      <c r="B1157" s="358" t="s">
        <v>369</v>
      </c>
      <c r="C1157" s="358"/>
      <c r="D1157" s="358"/>
      <c r="E1157" s="358"/>
      <c r="F1157" s="358"/>
      <c r="G1157" s="358"/>
      <c r="H1157" s="357"/>
      <c r="J1157" s="475"/>
      <c r="K1157" s="475"/>
    </row>
    <row r="1158" spans="1:11" x14ac:dyDescent="0.2">
      <c r="A1158" s="93"/>
      <c r="B1158" s="97"/>
      <c r="C1158" s="1" t="s">
        <v>37</v>
      </c>
      <c r="D1158" s="98"/>
      <c r="E1158" s="98"/>
      <c r="F1158" s="99"/>
      <c r="G1158" s="100"/>
      <c r="H1158" s="101"/>
      <c r="J1158" s="475"/>
      <c r="K1158" s="475"/>
    </row>
    <row r="1159" spans="1:11" x14ac:dyDescent="0.2">
      <c r="A1159" s="93"/>
      <c r="B1159" s="318" t="s">
        <v>392</v>
      </c>
      <c r="C1159" s="365" t="s">
        <v>408</v>
      </c>
      <c r="D1159" s="103" t="s">
        <v>404</v>
      </c>
      <c r="E1159" s="433">
        <f>G1159/F1159</f>
        <v>15.02063266839162</v>
      </c>
      <c r="F1159" s="400">
        <v>359.43</v>
      </c>
      <c r="G1159" s="449">
        <v>5398.866</v>
      </c>
      <c r="H1159" s="95"/>
      <c r="J1159" s="475"/>
      <c r="K1159" s="475"/>
    </row>
    <row r="1160" spans="1:11" ht="13.5" thickBot="1" x14ac:dyDescent="0.25">
      <c r="A1160" s="93"/>
      <c r="B1160" s="318" t="s">
        <v>412</v>
      </c>
      <c r="C1160" s="102" t="s">
        <v>461</v>
      </c>
      <c r="D1160" s="103" t="s">
        <v>404</v>
      </c>
      <c r="E1160" s="433">
        <f>G1160/F1160</f>
        <v>11.782257430928375</v>
      </c>
      <c r="F1160" s="400">
        <v>305.48</v>
      </c>
      <c r="G1160" s="449">
        <v>3599.2440000000001</v>
      </c>
      <c r="H1160" s="95"/>
      <c r="J1160" s="475"/>
      <c r="K1160" s="475"/>
    </row>
    <row r="1161" spans="1:11" x14ac:dyDescent="0.2">
      <c r="A1161" s="93"/>
      <c r="B1161" s="321"/>
      <c r="C1161" s="1" t="s">
        <v>25</v>
      </c>
      <c r="D1161" s="98"/>
      <c r="E1161" s="322"/>
      <c r="F1161" s="99"/>
      <c r="G1161" s="100"/>
      <c r="H1161" s="95"/>
      <c r="J1161" s="475"/>
      <c r="K1161" s="475"/>
    </row>
    <row r="1162" spans="1:11" x14ac:dyDescent="0.2">
      <c r="A1162" s="93"/>
      <c r="B1162" s="318" t="s">
        <v>19</v>
      </c>
      <c r="C1162" s="365" t="s">
        <v>462</v>
      </c>
      <c r="D1162" s="103" t="s">
        <v>391</v>
      </c>
      <c r="E1162" s="366">
        <v>1</v>
      </c>
      <c r="F1162" s="400">
        <v>14996.749</v>
      </c>
      <c r="G1162" s="449">
        <v>14996.849401386264</v>
      </c>
      <c r="H1162" s="511"/>
      <c r="J1162" s="475"/>
      <c r="K1162" s="475"/>
    </row>
    <row r="1163" spans="1:11" ht="13.5" thickBot="1" x14ac:dyDescent="0.25">
      <c r="A1163" s="93"/>
      <c r="B1163" s="318"/>
      <c r="C1163" s="102"/>
      <c r="D1163" s="103"/>
      <c r="E1163" s="323"/>
      <c r="F1163" s="104"/>
      <c r="G1163" s="105"/>
      <c r="H1163" s="95"/>
      <c r="J1163" s="475"/>
      <c r="K1163" s="475"/>
    </row>
    <row r="1164" spans="1:11" x14ac:dyDescent="0.2">
      <c r="A1164" s="93"/>
      <c r="B1164" s="321"/>
      <c r="C1164" s="1" t="s">
        <v>41</v>
      </c>
      <c r="D1164" s="98"/>
      <c r="E1164" s="322"/>
      <c r="F1164" s="99"/>
      <c r="G1164" s="100"/>
      <c r="H1164" s="95"/>
      <c r="J1164" s="475"/>
      <c r="K1164" s="475"/>
    </row>
    <row r="1165" spans="1:11" x14ac:dyDescent="0.2">
      <c r="A1165" s="93"/>
      <c r="B1165" s="318" t="s">
        <v>172</v>
      </c>
      <c r="C1165" s="365" t="s">
        <v>431</v>
      </c>
      <c r="D1165" s="103" t="s">
        <v>391</v>
      </c>
      <c r="E1165" s="366">
        <v>1</v>
      </c>
      <c r="F1165" s="400">
        <v>5998.74</v>
      </c>
      <c r="G1165" s="449">
        <v>5998.7397605545057</v>
      </c>
      <c r="H1165" s="95"/>
      <c r="J1165" s="475"/>
      <c r="K1165" s="475"/>
    </row>
    <row r="1166" spans="1:11" ht="13.5" thickBot="1" x14ac:dyDescent="0.25">
      <c r="A1166" s="93"/>
      <c r="B1166" s="319"/>
      <c r="C1166" s="113"/>
      <c r="D1166" s="114"/>
      <c r="E1166" s="320"/>
      <c r="F1166" s="183"/>
      <c r="G1166" s="115"/>
      <c r="H1166" s="95"/>
      <c r="J1166" s="475"/>
      <c r="K1166" s="475"/>
    </row>
    <row r="1167" spans="1:11" ht="13.5" thickBot="1" x14ac:dyDescent="0.25">
      <c r="A1167" s="93"/>
      <c r="B1167" s="108"/>
      <c r="C1167" s="126"/>
      <c r="D1167" s="108"/>
      <c r="E1167" s="107"/>
      <c r="F1167" s="111" t="s">
        <v>42</v>
      </c>
      <c r="G1167" s="472">
        <f>SUM(G1159:G1166)</f>
        <v>29993.699161940771</v>
      </c>
      <c r="H1167" s="110">
        <f>+G1167</f>
        <v>29993.699161940771</v>
      </c>
      <c r="J1167" s="475"/>
      <c r="K1167" s="475"/>
    </row>
    <row r="1168" spans="1:11" s="467" customFormat="1" ht="13.5" thickBot="1" x14ac:dyDescent="0.25">
      <c r="A1168" s="460"/>
      <c r="B1168" s="561" t="s">
        <v>486</v>
      </c>
      <c r="C1168" s="562"/>
      <c r="D1168" s="562"/>
      <c r="E1168" s="562"/>
      <c r="F1168" s="562"/>
      <c r="G1168" s="563"/>
      <c r="H1168" s="470">
        <f>+'COEF INDEC'!$D$5</f>
        <v>1.117272096</v>
      </c>
      <c r="J1168" s="475"/>
      <c r="K1168" s="475"/>
    </row>
    <row r="1169" spans="1:11" s="467" customFormat="1" ht="13.5" thickBot="1" x14ac:dyDescent="0.25">
      <c r="A1169" s="460"/>
      <c r="B1169" s="461"/>
      <c r="C1169" s="462"/>
      <c r="D1169" s="461"/>
      <c r="E1169" s="463"/>
      <c r="F1169" s="464"/>
      <c r="G1169" s="465"/>
      <c r="H1169" s="466">
        <f>+H1167*H1168</f>
        <v>33511.123129455009</v>
      </c>
      <c r="J1169" s="475"/>
      <c r="K1169" s="475"/>
    </row>
    <row r="1170" spans="1:11" ht="13.5" thickBot="1" x14ac:dyDescent="0.25">
      <c r="A1170" s="93"/>
      <c r="B1170" s="108"/>
      <c r="C1170" s="126"/>
      <c r="D1170" s="108"/>
      <c r="E1170" s="107"/>
      <c r="F1170" s="111" t="s">
        <v>43</v>
      </c>
      <c r="G1170" s="112"/>
      <c r="H1170" s="184">
        <f>+'[1]COEF. RESUMEN'!$D$19</f>
        <v>1.587</v>
      </c>
      <c r="J1170" s="475"/>
      <c r="K1170" s="475"/>
    </row>
    <row r="1171" spans="1:11" ht="13.5" thickBot="1" x14ac:dyDescent="0.25">
      <c r="A1171" s="93"/>
      <c r="B1171" s="108"/>
      <c r="C1171" s="106"/>
      <c r="D1171" s="106"/>
      <c r="E1171" s="107"/>
      <c r="F1171" s="340" t="s">
        <v>7</v>
      </c>
      <c r="G1171" s="341"/>
      <c r="H1171" s="474">
        <f>+H1170*H1169</f>
        <v>53182.1524064451</v>
      </c>
      <c r="I1171" s="504"/>
      <c r="J1171" s="475"/>
      <c r="K1171" s="475"/>
    </row>
    <row r="1172" spans="1:11" x14ac:dyDescent="0.2">
      <c r="A1172" s="93"/>
      <c r="B1172" s="108"/>
      <c r="C1172" s="106"/>
      <c r="D1172" s="106"/>
      <c r="E1172" s="109"/>
      <c r="F1172" s="338"/>
      <c r="G1172" s="339"/>
      <c r="H1172" s="339"/>
      <c r="J1172" s="475"/>
      <c r="K1172" s="475"/>
    </row>
    <row r="1173" spans="1:11" ht="13.5" thickBot="1" x14ac:dyDescent="0.25">
      <c r="A1173" s="357"/>
      <c r="B1173" s="358" t="s">
        <v>368</v>
      </c>
      <c r="C1173" s="358"/>
      <c r="D1173" s="358"/>
      <c r="E1173" s="358"/>
      <c r="F1173" s="358"/>
      <c r="G1173" s="358"/>
      <c r="H1173" s="357"/>
      <c r="J1173" s="475"/>
      <c r="K1173" s="475"/>
    </row>
    <row r="1174" spans="1:11" x14ac:dyDescent="0.2">
      <c r="A1174" s="93"/>
      <c r="B1174" s="97"/>
      <c r="C1174" s="1" t="s">
        <v>37</v>
      </c>
      <c r="D1174" s="98"/>
      <c r="E1174" s="98"/>
      <c r="F1174" s="99"/>
      <c r="G1174" s="100"/>
      <c r="H1174" s="101"/>
      <c r="J1174" s="475"/>
      <c r="K1174" s="475"/>
    </row>
    <row r="1175" spans="1:11" x14ac:dyDescent="0.2">
      <c r="A1175" s="93"/>
      <c r="B1175" s="318" t="s">
        <v>392</v>
      </c>
      <c r="C1175" s="365" t="s">
        <v>408</v>
      </c>
      <c r="D1175" s="103" t="s">
        <v>404</v>
      </c>
      <c r="E1175" s="433">
        <f>G1175/F1175</f>
        <v>24.064568900759536</v>
      </c>
      <c r="F1175" s="400">
        <v>359.43</v>
      </c>
      <c r="G1175" s="444">
        <v>8649.5280000000002</v>
      </c>
      <c r="H1175" s="95"/>
      <c r="J1175" s="475"/>
      <c r="K1175" s="475"/>
    </row>
    <row r="1176" spans="1:11" ht="13.5" thickBot="1" x14ac:dyDescent="0.25">
      <c r="A1176" s="93"/>
      <c r="B1176" s="318" t="s">
        <v>412</v>
      </c>
      <c r="C1176" s="102" t="s">
        <v>461</v>
      </c>
      <c r="D1176" s="103" t="s">
        <v>404</v>
      </c>
      <c r="E1176" s="433">
        <f>G1176/F1176</f>
        <v>18.876365064816024</v>
      </c>
      <c r="F1176" s="400">
        <v>305.48</v>
      </c>
      <c r="G1176" s="449">
        <v>5766.3519999999999</v>
      </c>
      <c r="H1176" s="95"/>
      <c r="J1176" s="475"/>
      <c r="K1176" s="475"/>
    </row>
    <row r="1177" spans="1:11" x14ac:dyDescent="0.2">
      <c r="A1177" s="93"/>
      <c r="B1177" s="321"/>
      <c r="C1177" s="1" t="s">
        <v>25</v>
      </c>
      <c r="D1177" s="98"/>
      <c r="E1177" s="322"/>
      <c r="F1177" s="99"/>
      <c r="G1177" s="100"/>
      <c r="H1177" s="95"/>
      <c r="J1177" s="475"/>
      <c r="K1177" s="475"/>
    </row>
    <row r="1178" spans="1:11" x14ac:dyDescent="0.2">
      <c r="A1178" s="93"/>
      <c r="B1178" s="318" t="s">
        <v>19</v>
      </c>
      <c r="C1178" s="365" t="s">
        <v>462</v>
      </c>
      <c r="D1178" s="103" t="s">
        <v>391</v>
      </c>
      <c r="E1178" s="366">
        <v>1</v>
      </c>
      <c r="F1178" s="400">
        <v>17359.797999999999</v>
      </c>
      <c r="G1178" s="449">
        <v>17359.798361688721</v>
      </c>
      <c r="H1178" s="95"/>
      <c r="J1178" s="475"/>
      <c r="K1178" s="475"/>
    </row>
    <row r="1179" spans="1:11" ht="13.5" thickBot="1" x14ac:dyDescent="0.25">
      <c r="A1179" s="93"/>
      <c r="B1179" s="318"/>
      <c r="C1179" s="102"/>
      <c r="D1179" s="103"/>
      <c r="E1179" s="323"/>
      <c r="F1179" s="104"/>
      <c r="G1179" s="105"/>
      <c r="H1179" s="95"/>
      <c r="J1179" s="475"/>
      <c r="K1179" s="475"/>
    </row>
    <row r="1180" spans="1:11" x14ac:dyDescent="0.2">
      <c r="A1180" s="93"/>
      <c r="B1180" s="321"/>
      <c r="C1180" s="1" t="s">
        <v>41</v>
      </c>
      <c r="D1180" s="98"/>
      <c r="E1180" s="322"/>
      <c r="F1180" s="99"/>
      <c r="G1180" s="100"/>
      <c r="H1180" s="95"/>
      <c r="J1180" s="475"/>
      <c r="K1180" s="475"/>
    </row>
    <row r="1181" spans="1:11" x14ac:dyDescent="0.2">
      <c r="A1181" s="93"/>
      <c r="B1181" s="318" t="s">
        <v>172</v>
      </c>
      <c r="C1181" s="365" t="s">
        <v>431</v>
      </c>
      <c r="D1181" s="103" t="s">
        <v>391</v>
      </c>
      <c r="E1181" s="366">
        <v>1</v>
      </c>
      <c r="F1181" s="400">
        <v>6943.9189999999999</v>
      </c>
      <c r="G1181" s="449">
        <v>6943.9193446754889</v>
      </c>
      <c r="H1181" s="95"/>
      <c r="J1181" s="475"/>
      <c r="K1181" s="475"/>
    </row>
    <row r="1182" spans="1:11" ht="13.5" thickBot="1" x14ac:dyDescent="0.25">
      <c r="A1182" s="93"/>
      <c r="B1182" s="319"/>
      <c r="C1182" s="113"/>
      <c r="D1182" s="114"/>
      <c r="E1182" s="320"/>
      <c r="F1182" s="183"/>
      <c r="G1182" s="115"/>
      <c r="H1182" s="95"/>
      <c r="J1182" s="475"/>
      <c r="K1182" s="475"/>
    </row>
    <row r="1183" spans="1:11" ht="13.5" thickBot="1" x14ac:dyDescent="0.25">
      <c r="A1183" s="93"/>
      <c r="B1183" s="108"/>
      <c r="C1183" s="126"/>
      <c r="D1183" s="108"/>
      <c r="E1183" s="107"/>
      <c r="F1183" s="111" t="s">
        <v>42</v>
      </c>
      <c r="G1183" s="509">
        <v>34719.596723377443</v>
      </c>
      <c r="H1183" s="110">
        <f>+G1183</f>
        <v>34719.596723377443</v>
      </c>
      <c r="J1183" s="475"/>
      <c r="K1183" s="475"/>
    </row>
    <row r="1184" spans="1:11" s="467" customFormat="1" ht="13.5" thickBot="1" x14ac:dyDescent="0.25">
      <c r="A1184" s="460"/>
      <c r="B1184" s="561" t="s">
        <v>486</v>
      </c>
      <c r="C1184" s="562"/>
      <c r="D1184" s="562"/>
      <c r="E1184" s="562"/>
      <c r="F1184" s="562"/>
      <c r="G1184" s="563"/>
      <c r="H1184" s="470">
        <f>+'COEF INDEC'!$D$5</f>
        <v>1.117272096</v>
      </c>
      <c r="J1184" s="475"/>
      <c r="K1184" s="475"/>
    </row>
    <row r="1185" spans="1:11" s="467" customFormat="1" ht="13.5" thickBot="1" x14ac:dyDescent="0.25">
      <c r="A1185" s="460"/>
      <c r="B1185" s="461"/>
      <c r="C1185" s="462"/>
      <c r="D1185" s="461"/>
      <c r="E1185" s="463"/>
      <c r="F1185" s="464"/>
      <c r="G1185" s="465"/>
      <c r="H1185" s="466">
        <f>+H1183*H1184</f>
        <v>38791.236603402649</v>
      </c>
      <c r="J1185" s="475"/>
      <c r="K1185" s="475"/>
    </row>
    <row r="1186" spans="1:11" ht="13.5" thickBot="1" x14ac:dyDescent="0.25">
      <c r="A1186" s="93"/>
      <c r="B1186" s="108"/>
      <c r="C1186" s="126"/>
      <c r="D1186" s="108"/>
      <c r="E1186" s="107"/>
      <c r="F1186" s="111" t="s">
        <v>43</v>
      </c>
      <c r="G1186" s="112"/>
      <c r="H1186" s="184">
        <f>+'[1]COEF. RESUMEN'!$D$19</f>
        <v>1.587</v>
      </c>
      <c r="J1186" s="475"/>
      <c r="K1186" s="475"/>
    </row>
    <row r="1187" spans="1:11" ht="13.5" thickBot="1" x14ac:dyDescent="0.25">
      <c r="A1187" s="93"/>
      <c r="B1187" s="108"/>
      <c r="C1187" s="106"/>
      <c r="D1187" s="106"/>
      <c r="E1187" s="107"/>
      <c r="F1187" s="340" t="s">
        <v>7</v>
      </c>
      <c r="G1187" s="341"/>
      <c r="H1187" s="474">
        <f>+H1186*H1185</f>
        <v>61561.692489600006</v>
      </c>
      <c r="I1187" s="504"/>
      <c r="J1187" s="475"/>
      <c r="K1187" s="475"/>
    </row>
    <row r="1188" spans="1:11" x14ac:dyDescent="0.2">
      <c r="A1188" s="93"/>
      <c r="B1188" s="108"/>
      <c r="C1188" s="106"/>
      <c r="D1188" s="106"/>
      <c r="E1188" s="109"/>
      <c r="F1188" s="338"/>
      <c r="G1188" s="339"/>
      <c r="H1188" s="339"/>
      <c r="I1188" s="504"/>
      <c r="J1188" s="475"/>
      <c r="K1188" s="475"/>
    </row>
    <row r="1189" spans="1:11" x14ac:dyDescent="0.2">
      <c r="A1189" s="93"/>
      <c r="B1189" s="108"/>
      <c r="C1189" s="106"/>
      <c r="D1189" s="106"/>
      <c r="E1189" s="109"/>
      <c r="F1189" s="338"/>
      <c r="G1189" s="339"/>
      <c r="H1189" s="339"/>
      <c r="I1189" s="504"/>
      <c r="J1189" s="475"/>
      <c r="K1189" s="475"/>
    </row>
    <row r="1190" spans="1:11" x14ac:dyDescent="0.2">
      <c r="A1190" s="93"/>
      <c r="B1190" s="108"/>
      <c r="C1190" s="106"/>
      <c r="D1190" s="106"/>
      <c r="E1190" s="109"/>
      <c r="F1190" s="338"/>
      <c r="G1190" s="339"/>
      <c r="H1190" s="339"/>
      <c r="I1190" s="504"/>
      <c r="J1190" s="475"/>
      <c r="K1190" s="475"/>
    </row>
    <row r="1191" spans="1:11" x14ac:dyDescent="0.2">
      <c r="A1191" s="93"/>
      <c r="B1191" s="108"/>
      <c r="C1191" s="106"/>
      <c r="D1191" s="106"/>
      <c r="E1191" s="109"/>
      <c r="F1191" s="338"/>
      <c r="G1191" s="339"/>
      <c r="H1191" s="339"/>
      <c r="I1191" s="504"/>
      <c r="J1191" s="475"/>
      <c r="K1191" s="475"/>
    </row>
    <row r="1192" spans="1:11" x14ac:dyDescent="0.2">
      <c r="A1192" s="93"/>
      <c r="B1192" s="108"/>
      <c r="C1192" s="106"/>
      <c r="D1192" s="106"/>
      <c r="E1192" s="109"/>
      <c r="F1192" s="338"/>
      <c r="G1192" s="339"/>
      <c r="H1192" s="339"/>
      <c r="I1192" s="504"/>
      <c r="J1192" s="475"/>
      <c r="K1192" s="475"/>
    </row>
    <row r="1193" spans="1:11" x14ac:dyDescent="0.2">
      <c r="A1193" s="93"/>
      <c r="B1193" s="108"/>
      <c r="C1193" s="106"/>
      <c r="D1193" s="106"/>
      <c r="E1193" s="109"/>
      <c r="F1193" s="338"/>
      <c r="G1193" s="339"/>
      <c r="H1193" s="339"/>
      <c r="I1193" s="504"/>
      <c r="J1193" s="475"/>
      <c r="K1193" s="475"/>
    </row>
    <row r="1194" spans="1:11" x14ac:dyDescent="0.2">
      <c r="A1194" s="93"/>
      <c r="B1194" s="108"/>
      <c r="C1194" s="106"/>
      <c r="D1194" s="106"/>
      <c r="E1194" s="109"/>
      <c r="F1194" s="338"/>
      <c r="G1194" s="339"/>
      <c r="H1194" s="339"/>
      <c r="I1194" s="504"/>
      <c r="J1194" s="475"/>
      <c r="K1194" s="475"/>
    </row>
    <row r="1195" spans="1:11" x14ac:dyDescent="0.2">
      <c r="A1195" s="93"/>
      <c r="B1195" s="108"/>
      <c r="C1195" s="106"/>
      <c r="D1195" s="106"/>
      <c r="E1195" s="109"/>
      <c r="F1195" s="338"/>
      <c r="G1195" s="339"/>
      <c r="H1195" s="339"/>
      <c r="I1195" s="504"/>
      <c r="J1195" s="475"/>
      <c r="K1195" s="475"/>
    </row>
    <row r="1196" spans="1:11" ht="13.5" thickBot="1" x14ac:dyDescent="0.25">
      <c r="A1196" s="93"/>
      <c r="B1196" s="108"/>
      <c r="C1196" s="106"/>
      <c r="D1196" s="106"/>
      <c r="E1196" s="109"/>
      <c r="F1196" s="338"/>
      <c r="G1196" s="339"/>
      <c r="H1196" s="339"/>
      <c r="J1196" s="475"/>
      <c r="K1196" s="475"/>
    </row>
    <row r="1197" spans="1:11" ht="13.5" thickBot="1" x14ac:dyDescent="0.25">
      <c r="A1197" s="353" t="s">
        <v>370</v>
      </c>
      <c r="B1197" s="354" t="s">
        <v>371</v>
      </c>
      <c r="C1197" s="354"/>
      <c r="D1197" s="354"/>
      <c r="E1197" s="354"/>
      <c r="F1197" s="354"/>
      <c r="G1197" s="354"/>
      <c r="H1197" s="355"/>
      <c r="J1197" s="475"/>
      <c r="K1197" s="475"/>
    </row>
    <row r="1198" spans="1:11" ht="13.5" thickBot="1" x14ac:dyDescent="0.25">
      <c r="A1198" s="357"/>
      <c r="B1198" s="358" t="s">
        <v>372</v>
      </c>
      <c r="C1198" s="358"/>
      <c r="D1198" s="358"/>
      <c r="E1198" s="358"/>
      <c r="F1198" s="358"/>
      <c r="G1198" s="358"/>
      <c r="H1198" s="357"/>
      <c r="J1198" s="475"/>
      <c r="K1198" s="475"/>
    </row>
    <row r="1199" spans="1:11" x14ac:dyDescent="0.2">
      <c r="A1199" s="93"/>
      <c r="B1199" s="97"/>
      <c r="C1199" s="1" t="s">
        <v>37</v>
      </c>
      <c r="D1199" s="98"/>
      <c r="E1199" s="98"/>
      <c r="F1199" s="99"/>
      <c r="G1199" s="100"/>
      <c r="H1199" s="101"/>
      <c r="J1199" s="475"/>
      <c r="K1199" s="475"/>
    </row>
    <row r="1200" spans="1:11" x14ac:dyDescent="0.2">
      <c r="A1200" s="93"/>
      <c r="B1200" s="318" t="s">
        <v>392</v>
      </c>
      <c r="C1200" s="365" t="s">
        <v>408</v>
      </c>
      <c r="D1200" s="103" t="s">
        <v>404</v>
      </c>
      <c r="E1200" s="433">
        <f>G1200/F1200</f>
        <v>1.5777981804523828</v>
      </c>
      <c r="F1200" s="400">
        <v>359.43</v>
      </c>
      <c r="G1200" s="449">
        <v>567.10799999999995</v>
      </c>
      <c r="H1200" s="95"/>
      <c r="J1200" s="475"/>
      <c r="K1200" s="475"/>
    </row>
    <row r="1201" spans="1:11" ht="13.5" thickBot="1" x14ac:dyDescent="0.25">
      <c r="A1201" s="93"/>
      <c r="B1201" s="318" t="s">
        <v>412</v>
      </c>
      <c r="C1201" s="102" t="s">
        <v>461</v>
      </c>
      <c r="D1201" s="103" t="s">
        <v>404</v>
      </c>
      <c r="E1201" s="433">
        <f>G1201/F1201</f>
        <v>1.2376325782375277</v>
      </c>
      <c r="F1201" s="400">
        <v>305.48</v>
      </c>
      <c r="G1201" s="449">
        <v>378.072</v>
      </c>
      <c r="H1201" s="95"/>
      <c r="J1201" s="475"/>
      <c r="K1201" s="475"/>
    </row>
    <row r="1202" spans="1:11" x14ac:dyDescent="0.2">
      <c r="A1202" s="93"/>
      <c r="B1202" s="321"/>
      <c r="C1202" s="1" t="s">
        <v>25</v>
      </c>
      <c r="D1202" s="98"/>
      <c r="E1202" s="322"/>
      <c r="F1202" s="99"/>
      <c r="G1202" s="100"/>
      <c r="H1202" s="95"/>
      <c r="J1202" s="475"/>
      <c r="K1202" s="475"/>
    </row>
    <row r="1203" spans="1:11" x14ac:dyDescent="0.2">
      <c r="A1203" s="93"/>
      <c r="B1203" s="318" t="s">
        <v>19</v>
      </c>
      <c r="C1203" s="365" t="s">
        <v>462</v>
      </c>
      <c r="D1203" s="103" t="s">
        <v>391</v>
      </c>
      <c r="E1203" s="366">
        <v>1</v>
      </c>
      <c r="F1203" s="400">
        <v>1181.4739999999999</v>
      </c>
      <c r="G1203" s="449">
        <v>1181.4744801512288</v>
      </c>
      <c r="H1203" s="95"/>
      <c r="J1203" s="475"/>
      <c r="K1203" s="475"/>
    </row>
    <row r="1204" spans="1:11" ht="13.5" thickBot="1" x14ac:dyDescent="0.25">
      <c r="A1204" s="93"/>
      <c r="B1204" s="318"/>
      <c r="C1204" s="102"/>
      <c r="D1204" s="103"/>
      <c r="E1204" s="323"/>
      <c r="F1204" s="400"/>
      <c r="G1204" s="105"/>
      <c r="J1204" s="475"/>
      <c r="K1204" s="475"/>
    </row>
    <row r="1205" spans="1:11" x14ac:dyDescent="0.2">
      <c r="A1205" s="93"/>
      <c r="B1205" s="321"/>
      <c r="C1205" s="1" t="s">
        <v>41</v>
      </c>
      <c r="D1205" s="98"/>
      <c r="E1205" s="322"/>
      <c r="F1205" s="99"/>
      <c r="G1205" s="100"/>
      <c r="H1205" s="95"/>
      <c r="J1205" s="475"/>
      <c r="K1205" s="475"/>
    </row>
    <row r="1206" spans="1:11" x14ac:dyDescent="0.2">
      <c r="A1206" s="93"/>
      <c r="B1206" s="318" t="s">
        <v>172</v>
      </c>
      <c r="C1206" s="365" t="s">
        <v>431</v>
      </c>
      <c r="D1206" s="103" t="s">
        <v>391</v>
      </c>
      <c r="E1206" s="366">
        <v>1</v>
      </c>
      <c r="F1206" s="400">
        <v>236.29499999999999</v>
      </c>
      <c r="G1206" s="449">
        <v>236.29489603024578</v>
      </c>
      <c r="H1206" s="95"/>
      <c r="J1206" s="475"/>
      <c r="K1206" s="475"/>
    </row>
    <row r="1207" spans="1:11" ht="13.5" thickBot="1" x14ac:dyDescent="0.25">
      <c r="A1207" s="93"/>
      <c r="B1207" s="319"/>
      <c r="C1207" s="113"/>
      <c r="D1207" s="114"/>
      <c r="E1207" s="320"/>
      <c r="F1207" s="403"/>
      <c r="G1207" s="115"/>
      <c r="H1207" s="95"/>
      <c r="J1207" s="475"/>
      <c r="K1207" s="475"/>
    </row>
    <row r="1208" spans="1:11" ht="13.5" thickBot="1" x14ac:dyDescent="0.25">
      <c r="A1208" s="93"/>
      <c r="B1208" s="108"/>
      <c r="C1208" s="126"/>
      <c r="D1208" s="108"/>
      <c r="E1208" s="107"/>
      <c r="F1208" s="111" t="s">
        <v>42</v>
      </c>
      <c r="G1208" s="112">
        <f>SUM(G1200:G1207)</f>
        <v>2362.9493761814742</v>
      </c>
      <c r="H1208" s="110">
        <f>+G1208</f>
        <v>2362.9493761814742</v>
      </c>
      <c r="J1208" s="475"/>
      <c r="K1208" s="475"/>
    </row>
    <row r="1209" spans="1:11" s="467" customFormat="1" ht="13.5" thickBot="1" x14ac:dyDescent="0.25">
      <c r="A1209" s="460"/>
      <c r="B1209" s="561" t="s">
        <v>486</v>
      </c>
      <c r="C1209" s="562"/>
      <c r="D1209" s="562"/>
      <c r="E1209" s="562"/>
      <c r="F1209" s="562"/>
      <c r="G1209" s="563"/>
      <c r="H1209" s="470">
        <f>+'COEF INDEC'!$D$5</f>
        <v>1.117272096</v>
      </c>
      <c r="J1209" s="475"/>
      <c r="K1209" s="475"/>
    </row>
    <row r="1210" spans="1:11" s="467" customFormat="1" ht="13.5" thickBot="1" x14ac:dyDescent="0.25">
      <c r="A1210" s="460"/>
      <c r="B1210" s="461"/>
      <c r="C1210" s="462"/>
      <c r="D1210" s="461"/>
      <c r="E1210" s="463"/>
      <c r="F1210" s="464"/>
      <c r="G1210" s="465"/>
      <c r="H1210" s="466">
        <f>+H1208*H1209</f>
        <v>2640.0574022681681</v>
      </c>
      <c r="J1210" s="475"/>
      <c r="K1210" s="475"/>
    </row>
    <row r="1211" spans="1:11" ht="13.5" thickBot="1" x14ac:dyDescent="0.25">
      <c r="A1211" s="93"/>
      <c r="B1211" s="108"/>
      <c r="C1211" s="126"/>
      <c r="D1211" s="108"/>
      <c r="E1211" s="107"/>
      <c r="F1211" s="111" t="s">
        <v>43</v>
      </c>
      <c r="G1211" s="112"/>
      <c r="H1211" s="184">
        <f>+'[1]COEF. RESUMEN'!$D$19</f>
        <v>1.587</v>
      </c>
      <c r="J1211" s="475"/>
      <c r="K1211" s="475"/>
    </row>
    <row r="1212" spans="1:11" ht="13.5" thickBot="1" x14ac:dyDescent="0.25">
      <c r="A1212" s="93"/>
      <c r="B1212" s="108"/>
      <c r="C1212" s="106"/>
      <c r="D1212" s="106"/>
      <c r="E1212" s="107"/>
      <c r="F1212" s="340" t="s">
        <v>7</v>
      </c>
      <c r="G1212" s="341"/>
      <c r="H1212" s="474">
        <f>+H1211*H1210</f>
        <v>4189.7710973995827</v>
      </c>
      <c r="I1212" s="504"/>
      <c r="J1212" s="475"/>
      <c r="K1212" s="475"/>
    </row>
    <row r="1213" spans="1:11" x14ac:dyDescent="0.2">
      <c r="A1213" s="93"/>
      <c r="B1213" s="108"/>
      <c r="C1213" s="106"/>
      <c r="D1213" s="106"/>
      <c r="E1213" s="109"/>
      <c r="F1213" s="338"/>
      <c r="G1213" s="339"/>
      <c r="H1213" s="339"/>
      <c r="J1213" s="475"/>
      <c r="K1213" s="475"/>
    </row>
    <row r="1214" spans="1:11" ht="13.5" thickBot="1" x14ac:dyDescent="0.25">
      <c r="A1214" s="357"/>
      <c r="B1214" s="358" t="s">
        <v>373</v>
      </c>
      <c r="C1214" s="358"/>
      <c r="D1214" s="358"/>
      <c r="E1214" s="358"/>
      <c r="F1214" s="358"/>
      <c r="G1214" s="358"/>
      <c r="H1214" s="357"/>
      <c r="J1214" s="475"/>
      <c r="K1214" s="475"/>
    </row>
    <row r="1215" spans="1:11" x14ac:dyDescent="0.2">
      <c r="A1215" s="93"/>
      <c r="B1215" s="97"/>
      <c r="C1215" s="1" t="s">
        <v>37</v>
      </c>
      <c r="D1215" s="98"/>
      <c r="E1215" s="98"/>
      <c r="F1215" s="99"/>
      <c r="G1215" s="100"/>
      <c r="H1215" s="101"/>
      <c r="J1215" s="475"/>
      <c r="K1215" s="475"/>
    </row>
    <row r="1216" spans="1:11" x14ac:dyDescent="0.2">
      <c r="A1216" s="93"/>
      <c r="B1216" s="318" t="s">
        <v>392</v>
      </c>
      <c r="C1216" s="365" t="s">
        <v>408</v>
      </c>
      <c r="D1216" s="103" t="s">
        <v>404</v>
      </c>
      <c r="E1216" s="433">
        <f>G1216/F1216</f>
        <v>4.7491704335266816</v>
      </c>
      <c r="F1216" s="400">
        <v>359.43</v>
      </c>
      <c r="G1216" s="449">
        <v>1706.9943289224952</v>
      </c>
      <c r="H1216" s="95"/>
      <c r="J1216" s="475"/>
      <c r="K1216" s="475"/>
    </row>
    <row r="1217" spans="1:11" ht="13.5" thickBot="1" x14ac:dyDescent="0.25">
      <c r="A1217" s="93"/>
      <c r="B1217" s="318"/>
      <c r="C1217" s="102"/>
      <c r="D1217" s="103"/>
      <c r="E1217" s="433"/>
      <c r="F1217" s="104"/>
      <c r="G1217" s="105"/>
      <c r="H1217" s="95"/>
      <c r="J1217" s="475"/>
      <c r="K1217" s="475"/>
    </row>
    <row r="1218" spans="1:11" x14ac:dyDescent="0.2">
      <c r="A1218" s="93"/>
      <c r="B1218" s="321"/>
      <c r="C1218" s="1" t="s">
        <v>25</v>
      </c>
      <c r="D1218" s="98"/>
      <c r="E1218" s="322"/>
      <c r="F1218" s="99"/>
      <c r="G1218" s="100"/>
      <c r="H1218" s="95"/>
      <c r="J1218" s="475"/>
      <c r="K1218" s="475"/>
    </row>
    <row r="1219" spans="1:11" x14ac:dyDescent="0.2">
      <c r="A1219" s="93"/>
      <c r="B1219" s="318" t="s">
        <v>19</v>
      </c>
      <c r="C1219" s="365" t="s">
        <v>463</v>
      </c>
      <c r="D1219" s="103" t="s">
        <v>391</v>
      </c>
      <c r="E1219" s="366">
        <v>1</v>
      </c>
      <c r="F1219" s="400">
        <v>853.49699999999996</v>
      </c>
      <c r="G1219" s="449">
        <v>853.49716446124773</v>
      </c>
      <c r="H1219" s="95"/>
      <c r="J1219" s="475"/>
      <c r="K1219" s="475"/>
    </row>
    <row r="1220" spans="1:11" ht="13.5" thickBot="1" x14ac:dyDescent="0.25">
      <c r="A1220" s="93"/>
      <c r="B1220" s="318"/>
      <c r="C1220" s="102"/>
      <c r="D1220" s="103"/>
      <c r="E1220" s="323"/>
      <c r="F1220" s="104"/>
      <c r="G1220" s="105"/>
      <c r="H1220" s="95"/>
      <c r="J1220" s="475"/>
      <c r="K1220" s="475"/>
    </row>
    <row r="1221" spans="1:11" x14ac:dyDescent="0.2">
      <c r="A1221" s="93"/>
      <c r="B1221" s="321"/>
      <c r="C1221" s="1" t="s">
        <v>41</v>
      </c>
      <c r="D1221" s="98"/>
      <c r="E1221" s="322"/>
      <c r="F1221" s="99"/>
      <c r="G1221" s="100"/>
      <c r="H1221" s="95"/>
      <c r="J1221" s="475"/>
      <c r="K1221" s="475"/>
    </row>
    <row r="1222" spans="1:11" x14ac:dyDescent="0.2">
      <c r="A1222" s="93"/>
      <c r="B1222" s="318" t="s">
        <v>172</v>
      </c>
      <c r="C1222" s="365" t="s">
        <v>431</v>
      </c>
      <c r="D1222" s="103" t="s">
        <v>391</v>
      </c>
      <c r="E1222" s="366">
        <v>1</v>
      </c>
      <c r="F1222" s="400">
        <v>284.49900000000002</v>
      </c>
      <c r="G1222" s="449">
        <v>284.49905482041589</v>
      </c>
      <c r="H1222" s="95"/>
      <c r="J1222" s="475"/>
      <c r="K1222" s="475"/>
    </row>
    <row r="1223" spans="1:11" ht="13.5" thickBot="1" x14ac:dyDescent="0.25">
      <c r="A1223" s="93"/>
      <c r="B1223" s="319"/>
      <c r="C1223" s="113"/>
      <c r="D1223" s="114"/>
      <c r="E1223" s="320"/>
      <c r="F1223" s="183"/>
      <c r="G1223" s="115"/>
      <c r="H1223" s="95"/>
      <c r="J1223" s="475"/>
      <c r="K1223" s="475"/>
    </row>
    <row r="1224" spans="1:11" ht="13.5" thickBot="1" x14ac:dyDescent="0.25">
      <c r="A1224" s="93"/>
      <c r="B1224" s="108"/>
      <c r="C1224" s="126"/>
      <c r="D1224" s="108"/>
      <c r="E1224" s="107"/>
      <c r="F1224" s="111" t="s">
        <v>42</v>
      </c>
      <c r="G1224" s="112">
        <f>SUM(G1216:G1223)</f>
        <v>2844.990548204159</v>
      </c>
      <c r="H1224" s="110">
        <f>+G1224</f>
        <v>2844.990548204159</v>
      </c>
      <c r="J1224" s="475"/>
      <c r="K1224" s="475"/>
    </row>
    <row r="1225" spans="1:11" s="467" customFormat="1" ht="13.5" thickBot="1" x14ac:dyDescent="0.25">
      <c r="A1225" s="460"/>
      <c r="B1225" s="561" t="s">
        <v>486</v>
      </c>
      <c r="C1225" s="562"/>
      <c r="D1225" s="562"/>
      <c r="E1225" s="562"/>
      <c r="F1225" s="562"/>
      <c r="G1225" s="563"/>
      <c r="H1225" s="470">
        <f>+'COEF INDEC'!$D$5</f>
        <v>1.117272096</v>
      </c>
      <c r="J1225" s="475"/>
      <c r="K1225" s="475"/>
    </row>
    <row r="1226" spans="1:11" s="467" customFormat="1" ht="13.5" thickBot="1" x14ac:dyDescent="0.25">
      <c r="A1226" s="460"/>
      <c r="B1226" s="461"/>
      <c r="C1226" s="462"/>
      <c r="D1226" s="461"/>
      <c r="E1226" s="463"/>
      <c r="F1226" s="464"/>
      <c r="G1226" s="465"/>
      <c r="H1226" s="466">
        <f>+H1224*H1225</f>
        <v>3178.6285528922499</v>
      </c>
      <c r="J1226" s="475"/>
      <c r="K1226" s="475"/>
    </row>
    <row r="1227" spans="1:11" ht="13.5" thickBot="1" x14ac:dyDescent="0.25">
      <c r="A1227" s="93"/>
      <c r="B1227" s="108"/>
      <c r="C1227" s="126"/>
      <c r="D1227" s="108"/>
      <c r="E1227" s="107"/>
      <c r="F1227" s="111" t="s">
        <v>43</v>
      </c>
      <c r="G1227" s="112"/>
      <c r="H1227" s="184">
        <f>+'[1]COEF. RESUMEN'!$D$19</f>
        <v>1.587</v>
      </c>
      <c r="J1227" s="475"/>
      <c r="K1227" s="475"/>
    </row>
    <row r="1228" spans="1:11" ht="13.5" thickBot="1" x14ac:dyDescent="0.25">
      <c r="A1228" s="93"/>
      <c r="B1228" s="108"/>
      <c r="C1228" s="106"/>
      <c r="D1228" s="106"/>
      <c r="E1228" s="107"/>
      <c r="F1228" s="340" t="s">
        <v>7</v>
      </c>
      <c r="G1228" s="341"/>
      <c r="H1228" s="474">
        <f>+H1227*H1226</f>
        <v>5044.4835134400009</v>
      </c>
      <c r="I1228" s="504"/>
      <c r="J1228" s="475"/>
      <c r="K1228" s="475"/>
    </row>
    <row r="1229" spans="1:11" ht="13.5" thickBot="1" x14ac:dyDescent="0.25">
      <c r="A1229" s="93"/>
      <c r="B1229" s="108"/>
      <c r="C1229" s="106"/>
      <c r="D1229" s="106"/>
      <c r="E1229" s="109"/>
      <c r="F1229" s="338"/>
      <c r="G1229" s="339"/>
      <c r="H1229" s="339"/>
      <c r="J1229" s="475"/>
      <c r="K1229" s="475"/>
    </row>
    <row r="1230" spans="1:11" ht="13.5" thickBot="1" x14ac:dyDescent="0.25">
      <c r="A1230" s="353" t="s">
        <v>374</v>
      </c>
      <c r="B1230" s="354" t="s">
        <v>108</v>
      </c>
      <c r="C1230" s="354"/>
      <c r="D1230" s="354"/>
      <c r="E1230" s="354"/>
      <c r="F1230" s="354"/>
      <c r="G1230" s="354"/>
      <c r="H1230" s="355"/>
      <c r="J1230" s="475"/>
      <c r="K1230" s="475"/>
    </row>
    <row r="1231" spans="1:11" ht="13.5" thickBot="1" x14ac:dyDescent="0.25">
      <c r="A1231" s="357"/>
      <c r="B1231" s="358" t="s">
        <v>375</v>
      </c>
      <c r="C1231" s="358"/>
      <c r="D1231" s="358"/>
      <c r="E1231" s="358"/>
      <c r="F1231" s="358"/>
      <c r="G1231" s="358"/>
      <c r="H1231" s="357"/>
      <c r="J1231" s="475"/>
      <c r="K1231" s="475"/>
    </row>
    <row r="1232" spans="1:11" x14ac:dyDescent="0.2">
      <c r="A1232" s="93"/>
      <c r="B1232" s="97"/>
      <c r="C1232" s="1" t="s">
        <v>37</v>
      </c>
      <c r="D1232" s="98"/>
      <c r="E1232" s="98"/>
      <c r="F1232" s="99"/>
      <c r="G1232" s="100"/>
      <c r="H1232" s="101"/>
      <c r="J1232" s="475"/>
      <c r="K1232" s="475"/>
    </row>
    <row r="1233" spans="1:11" x14ac:dyDescent="0.2">
      <c r="A1233" s="93"/>
      <c r="B1233" s="318" t="s">
        <v>392</v>
      </c>
      <c r="C1233" s="365" t="s">
        <v>403</v>
      </c>
      <c r="D1233" s="103" t="s">
        <v>404</v>
      </c>
      <c r="E1233" s="433">
        <f>G1233/F1233</f>
        <v>0.95916590284142977</v>
      </c>
      <c r="F1233" s="400">
        <v>305.48</v>
      </c>
      <c r="G1233" s="449">
        <v>293.00599999999997</v>
      </c>
      <c r="H1233" s="95"/>
      <c r="J1233" s="475"/>
      <c r="K1233" s="475"/>
    </row>
    <row r="1234" spans="1:11" ht="13.5" thickBot="1" x14ac:dyDescent="0.25">
      <c r="A1234" s="93"/>
      <c r="B1234" s="318"/>
      <c r="C1234" s="102"/>
      <c r="D1234" s="103"/>
      <c r="E1234" s="433"/>
      <c r="F1234" s="104"/>
      <c r="G1234" s="406"/>
      <c r="H1234" s="95"/>
      <c r="J1234" s="475"/>
      <c r="K1234" s="475"/>
    </row>
    <row r="1235" spans="1:11" x14ac:dyDescent="0.2">
      <c r="A1235" s="93"/>
      <c r="B1235" s="321"/>
      <c r="C1235" s="1" t="s">
        <v>25</v>
      </c>
      <c r="D1235" s="98"/>
      <c r="E1235" s="322"/>
      <c r="F1235" s="99"/>
      <c r="G1235" s="100"/>
      <c r="H1235" s="95"/>
      <c r="J1235" s="475"/>
      <c r="K1235" s="475"/>
    </row>
    <row r="1236" spans="1:11" x14ac:dyDescent="0.2">
      <c r="A1236" s="93"/>
      <c r="B1236" s="318">
        <v>2</v>
      </c>
      <c r="C1236" s="365" t="s">
        <v>464</v>
      </c>
      <c r="D1236" s="103" t="s">
        <v>391</v>
      </c>
      <c r="E1236" s="366">
        <v>1</v>
      </c>
      <c r="F1236" s="400">
        <v>234.405</v>
      </c>
      <c r="G1236" s="449">
        <v>234.40453686200382</v>
      </c>
      <c r="H1236" s="95"/>
      <c r="J1236" s="475"/>
      <c r="K1236" s="475"/>
    </row>
    <row r="1237" spans="1:11" ht="13.5" thickBot="1" x14ac:dyDescent="0.25">
      <c r="A1237" s="93"/>
      <c r="B1237" s="318"/>
      <c r="C1237" s="102"/>
      <c r="D1237" s="103"/>
      <c r="E1237" s="323"/>
      <c r="F1237" s="104"/>
      <c r="G1237" s="105"/>
      <c r="H1237" s="95"/>
      <c r="J1237" s="475"/>
      <c r="K1237" s="475"/>
    </row>
    <row r="1238" spans="1:11" x14ac:dyDescent="0.2">
      <c r="A1238" s="93"/>
      <c r="B1238" s="321"/>
      <c r="C1238" s="1" t="s">
        <v>41</v>
      </c>
      <c r="D1238" s="98"/>
      <c r="E1238" s="322"/>
      <c r="F1238" s="99"/>
      <c r="G1238" s="100"/>
      <c r="H1238" s="95"/>
      <c r="J1238" s="475"/>
      <c r="K1238" s="475"/>
    </row>
    <row r="1239" spans="1:11" x14ac:dyDescent="0.2">
      <c r="A1239" s="93"/>
      <c r="B1239" s="318">
        <v>3</v>
      </c>
      <c r="C1239" s="365" t="s">
        <v>431</v>
      </c>
      <c r="D1239" s="103" t="s">
        <v>391</v>
      </c>
      <c r="E1239" s="366">
        <v>1</v>
      </c>
      <c r="F1239" s="400">
        <v>58.600999999999999</v>
      </c>
      <c r="G1239" s="449">
        <v>58.601134215500956</v>
      </c>
      <c r="H1239" s="95"/>
      <c r="J1239" s="475"/>
      <c r="K1239" s="475"/>
    </row>
    <row r="1240" spans="1:11" ht="13.5" thickBot="1" x14ac:dyDescent="0.25">
      <c r="A1240" s="93"/>
      <c r="B1240" s="319"/>
      <c r="C1240" s="113"/>
      <c r="D1240" s="114"/>
      <c r="E1240" s="320"/>
      <c r="F1240" s="183"/>
      <c r="G1240" s="115"/>
      <c r="H1240" s="95"/>
      <c r="J1240" s="475"/>
      <c r="K1240" s="475"/>
    </row>
    <row r="1241" spans="1:11" ht="13.5" thickBot="1" x14ac:dyDescent="0.25">
      <c r="A1241" s="93"/>
      <c r="B1241" s="108"/>
      <c r="C1241" s="126"/>
      <c r="D1241" s="108"/>
      <c r="E1241" s="107"/>
      <c r="F1241" s="111" t="s">
        <v>42</v>
      </c>
      <c r="G1241" s="112">
        <f>SUM(G1233:G1240)</f>
        <v>586.01167107750473</v>
      </c>
      <c r="H1241" s="110">
        <f>+G1241</f>
        <v>586.01167107750473</v>
      </c>
      <c r="J1241" s="475"/>
      <c r="K1241" s="475"/>
    </row>
    <row r="1242" spans="1:11" s="467" customFormat="1" ht="13.5" thickBot="1" x14ac:dyDescent="0.25">
      <c r="A1242" s="460"/>
      <c r="B1242" s="561" t="s">
        <v>486</v>
      </c>
      <c r="C1242" s="562"/>
      <c r="D1242" s="562"/>
      <c r="E1242" s="562"/>
      <c r="F1242" s="562"/>
      <c r="G1242" s="563"/>
      <c r="H1242" s="470">
        <f>+'COEF INDEC'!$D$5</f>
        <v>1.117272096</v>
      </c>
      <c r="J1242" s="475"/>
      <c r="K1242" s="475"/>
    </row>
    <row r="1243" spans="1:11" s="467" customFormat="1" ht="13.5" thickBot="1" x14ac:dyDescent="0.25">
      <c r="A1243" s="460"/>
      <c r="B1243" s="461"/>
      <c r="C1243" s="462"/>
      <c r="D1243" s="461"/>
      <c r="E1243" s="463"/>
      <c r="F1243" s="464"/>
      <c r="G1243" s="465"/>
      <c r="H1243" s="466">
        <f>+H1241*H1242</f>
        <v>654.73448802522626</v>
      </c>
      <c r="J1243" s="475"/>
      <c r="K1243" s="475"/>
    </row>
    <row r="1244" spans="1:11" ht="13.5" thickBot="1" x14ac:dyDescent="0.25">
      <c r="A1244" s="93"/>
      <c r="B1244" s="108"/>
      <c r="C1244" s="126"/>
      <c r="D1244" s="108"/>
      <c r="E1244" s="107"/>
      <c r="F1244" s="111" t="s">
        <v>43</v>
      </c>
      <c r="G1244" s="112"/>
      <c r="H1244" s="184">
        <f>+'[1]COEF. RESUMEN'!$D$19</f>
        <v>1.587</v>
      </c>
      <c r="J1244" s="475"/>
      <c r="K1244" s="475"/>
    </row>
    <row r="1245" spans="1:11" ht="13.5" thickBot="1" x14ac:dyDescent="0.25">
      <c r="A1245" s="93"/>
      <c r="B1245" s="108"/>
      <c r="C1245" s="106"/>
      <c r="D1245" s="106"/>
      <c r="E1245" s="107"/>
      <c r="F1245" s="340" t="s">
        <v>7</v>
      </c>
      <c r="G1245" s="341"/>
      <c r="H1245" s="474">
        <f>+H1244*H1243</f>
        <v>1039.063632496034</v>
      </c>
      <c r="I1245" s="504"/>
      <c r="J1245" s="475"/>
      <c r="K1245" s="475"/>
    </row>
    <row r="1246" spans="1:11" x14ac:dyDescent="0.2">
      <c r="A1246" s="93"/>
      <c r="B1246" s="108"/>
      <c r="C1246" s="106"/>
      <c r="D1246" s="106"/>
      <c r="E1246" s="109"/>
      <c r="F1246" s="338"/>
      <c r="G1246" s="339"/>
      <c r="H1246" s="339"/>
      <c r="I1246" s="504"/>
      <c r="J1246" s="475"/>
      <c r="K1246" s="475"/>
    </row>
    <row r="1247" spans="1:11" x14ac:dyDescent="0.2">
      <c r="A1247" s="93"/>
      <c r="B1247" s="108"/>
      <c r="C1247" s="106"/>
      <c r="D1247" s="106"/>
      <c r="E1247" s="109"/>
      <c r="F1247" s="338"/>
      <c r="G1247" s="339"/>
      <c r="H1247" s="339"/>
      <c r="I1247" s="504"/>
      <c r="J1247" s="475"/>
      <c r="K1247" s="475"/>
    </row>
    <row r="1248" spans="1:11" x14ac:dyDescent="0.2">
      <c r="A1248" s="93"/>
      <c r="B1248" s="108"/>
      <c r="C1248" s="106"/>
      <c r="D1248" s="106"/>
      <c r="E1248" s="109"/>
      <c r="F1248" s="338"/>
      <c r="G1248" s="339"/>
      <c r="H1248" s="339"/>
      <c r="I1248" s="504"/>
      <c r="J1248" s="475"/>
      <c r="K1248" s="475"/>
    </row>
    <row r="1249" spans="1:11" x14ac:dyDescent="0.2">
      <c r="A1249" s="93"/>
      <c r="B1249" s="108"/>
      <c r="C1249" s="106"/>
      <c r="D1249" s="106"/>
      <c r="E1249" s="109"/>
      <c r="F1249" s="338"/>
      <c r="G1249" s="339"/>
      <c r="H1249" s="339"/>
      <c r="I1249" s="504"/>
      <c r="J1249" s="475"/>
      <c r="K1249" s="475"/>
    </row>
    <row r="1250" spans="1:11" x14ac:dyDescent="0.2">
      <c r="A1250" s="93"/>
      <c r="B1250" s="108"/>
      <c r="C1250" s="106"/>
      <c r="D1250" s="106"/>
      <c r="E1250" s="109"/>
      <c r="F1250" s="338"/>
      <c r="G1250" s="339"/>
      <c r="H1250" s="339"/>
      <c r="I1250" s="504"/>
      <c r="J1250" s="475"/>
      <c r="K1250" s="475"/>
    </row>
    <row r="1251" spans="1:11" x14ac:dyDescent="0.2">
      <c r="A1251" s="93"/>
      <c r="B1251" s="108"/>
      <c r="C1251" s="106"/>
      <c r="D1251" s="106"/>
      <c r="E1251" s="109"/>
      <c r="F1251" s="338"/>
      <c r="G1251" s="339"/>
      <c r="H1251" s="339"/>
      <c r="I1251" s="504"/>
      <c r="J1251" s="475"/>
      <c r="K1251" s="475"/>
    </row>
    <row r="1252" spans="1:11" x14ac:dyDescent="0.2">
      <c r="A1252" s="93"/>
      <c r="B1252" s="108"/>
      <c r="C1252" s="106"/>
      <c r="D1252" s="106"/>
      <c r="E1252" s="109"/>
      <c r="F1252" s="338"/>
      <c r="G1252" s="339"/>
      <c r="H1252" s="339"/>
      <c r="I1252" s="504"/>
      <c r="J1252" s="475"/>
      <c r="K1252" s="475"/>
    </row>
    <row r="1253" spans="1:11" x14ac:dyDescent="0.2">
      <c r="A1253" s="93"/>
      <c r="B1253" s="108"/>
      <c r="C1253" s="106"/>
      <c r="D1253" s="106"/>
      <c r="E1253" s="109"/>
      <c r="F1253" s="338"/>
      <c r="G1253" s="339"/>
      <c r="H1253" s="339"/>
      <c r="J1253" s="475"/>
      <c r="K1253" s="475"/>
    </row>
    <row r="1254" spans="1:11" ht="13.5" thickBot="1" x14ac:dyDescent="0.25">
      <c r="A1254" s="357"/>
      <c r="B1254" s="358" t="s">
        <v>376</v>
      </c>
      <c r="C1254" s="358"/>
      <c r="D1254" s="358"/>
      <c r="E1254" s="358"/>
      <c r="F1254" s="358"/>
      <c r="G1254" s="358"/>
      <c r="H1254" s="357"/>
      <c r="J1254" s="475"/>
      <c r="K1254" s="475"/>
    </row>
    <row r="1255" spans="1:11" x14ac:dyDescent="0.2">
      <c r="A1255" s="93"/>
      <c r="B1255" s="97"/>
      <c r="C1255" s="1" t="s">
        <v>37</v>
      </c>
      <c r="D1255" s="103"/>
      <c r="E1255" s="98"/>
      <c r="F1255" s="99"/>
      <c r="G1255" s="100"/>
      <c r="H1255" s="101"/>
      <c r="J1255" s="475"/>
      <c r="K1255" s="475"/>
    </row>
    <row r="1256" spans="1:11" x14ac:dyDescent="0.2">
      <c r="A1256" s="93"/>
      <c r="B1256" s="318" t="s">
        <v>392</v>
      </c>
      <c r="C1256" s="365" t="s">
        <v>403</v>
      </c>
      <c r="D1256" s="103" t="s">
        <v>404</v>
      </c>
      <c r="E1256" s="433">
        <f>G1256/F1256</f>
        <v>1.0829285059578369</v>
      </c>
      <c r="F1256" s="400">
        <v>305.48</v>
      </c>
      <c r="G1256" s="449">
        <v>330.81299999999999</v>
      </c>
      <c r="H1256" s="95"/>
      <c r="J1256" s="475"/>
      <c r="K1256" s="475"/>
    </row>
    <row r="1257" spans="1:11" ht="13.5" thickBot="1" x14ac:dyDescent="0.25">
      <c r="A1257" s="93"/>
      <c r="B1257" s="318"/>
      <c r="C1257" s="102"/>
      <c r="D1257" s="103"/>
      <c r="E1257" s="433"/>
      <c r="F1257" s="104"/>
      <c r="G1257" s="406"/>
      <c r="H1257" s="95"/>
      <c r="J1257" s="475"/>
      <c r="K1257" s="475"/>
    </row>
    <row r="1258" spans="1:11" x14ac:dyDescent="0.2">
      <c r="A1258" s="93"/>
      <c r="B1258" s="321"/>
      <c r="C1258" s="1" t="s">
        <v>25</v>
      </c>
      <c r="D1258" s="98"/>
      <c r="E1258" s="322"/>
      <c r="F1258" s="99"/>
      <c r="G1258" s="100"/>
      <c r="H1258" s="95"/>
      <c r="J1258" s="475"/>
      <c r="K1258" s="475"/>
    </row>
    <row r="1259" spans="1:11" x14ac:dyDescent="0.2">
      <c r="A1259" s="93"/>
      <c r="B1259" s="318">
        <v>2</v>
      </c>
      <c r="C1259" s="365" t="s">
        <v>464</v>
      </c>
      <c r="D1259" s="103" t="s">
        <v>391</v>
      </c>
      <c r="E1259" s="366">
        <v>1</v>
      </c>
      <c r="F1259" s="400">
        <v>264.64999999999998</v>
      </c>
      <c r="G1259" s="449">
        <v>264.65028355387528</v>
      </c>
      <c r="H1259" s="95"/>
      <c r="J1259" s="475"/>
      <c r="K1259" s="475"/>
    </row>
    <row r="1260" spans="1:11" ht="13.5" thickBot="1" x14ac:dyDescent="0.25">
      <c r="A1260" s="93"/>
      <c r="B1260" s="318"/>
      <c r="C1260" s="102"/>
      <c r="D1260" s="103"/>
      <c r="E1260" s="323"/>
      <c r="F1260" s="104"/>
      <c r="G1260" s="105"/>
      <c r="H1260" s="95"/>
      <c r="J1260" s="475"/>
      <c r="K1260" s="475"/>
    </row>
    <row r="1261" spans="1:11" x14ac:dyDescent="0.2">
      <c r="A1261" s="93"/>
      <c r="B1261" s="321"/>
      <c r="C1261" s="1" t="s">
        <v>41</v>
      </c>
      <c r="D1261" s="98"/>
      <c r="E1261" s="322"/>
      <c r="F1261" s="99"/>
      <c r="G1261" s="100"/>
      <c r="H1261" s="95"/>
      <c r="J1261" s="475"/>
      <c r="K1261" s="475"/>
    </row>
    <row r="1262" spans="1:11" x14ac:dyDescent="0.2">
      <c r="A1262" s="93"/>
      <c r="B1262" s="318">
        <v>3</v>
      </c>
      <c r="C1262" s="365" t="s">
        <v>431</v>
      </c>
      <c r="D1262" s="103" t="s">
        <v>391</v>
      </c>
      <c r="E1262" s="366">
        <v>1</v>
      </c>
      <c r="F1262" s="400">
        <v>66.162999999999997</v>
      </c>
      <c r="G1262" s="449">
        <v>66.162570888468821</v>
      </c>
      <c r="H1262" s="95"/>
      <c r="J1262" s="475"/>
      <c r="K1262" s="475"/>
    </row>
    <row r="1263" spans="1:11" ht="13.5" thickBot="1" x14ac:dyDescent="0.25">
      <c r="A1263" s="93"/>
      <c r="B1263" s="319"/>
      <c r="C1263" s="113"/>
      <c r="D1263" s="114"/>
      <c r="E1263" s="320"/>
      <c r="F1263" s="183"/>
      <c r="G1263" s="115"/>
      <c r="H1263" s="95"/>
      <c r="J1263" s="475"/>
      <c r="K1263" s="475"/>
    </row>
    <row r="1264" spans="1:11" ht="13.5" thickBot="1" x14ac:dyDescent="0.25">
      <c r="A1264" s="93"/>
      <c r="B1264" s="108"/>
      <c r="C1264" s="126"/>
      <c r="D1264" s="108"/>
      <c r="E1264" s="107"/>
      <c r="F1264" s="111" t="s">
        <v>42</v>
      </c>
      <c r="G1264" s="112">
        <f>SUM(G1256:G1263)</f>
        <v>661.62585444234412</v>
      </c>
      <c r="H1264" s="110">
        <f>+G1264</f>
        <v>661.62585444234412</v>
      </c>
      <c r="J1264" s="475"/>
      <c r="K1264" s="475"/>
    </row>
    <row r="1265" spans="1:11" s="467" customFormat="1" ht="13.5" thickBot="1" x14ac:dyDescent="0.25">
      <c r="A1265" s="460"/>
      <c r="B1265" s="561" t="s">
        <v>486</v>
      </c>
      <c r="C1265" s="562"/>
      <c r="D1265" s="562"/>
      <c r="E1265" s="562"/>
      <c r="F1265" s="562"/>
      <c r="G1265" s="563"/>
      <c r="H1265" s="470">
        <f>+'COEF INDEC'!$D$5</f>
        <v>1.117272096</v>
      </c>
      <c r="J1265" s="475"/>
      <c r="K1265" s="475"/>
    </row>
    <row r="1266" spans="1:11" s="467" customFormat="1" ht="13.5" thickBot="1" x14ac:dyDescent="0.25">
      <c r="A1266" s="460"/>
      <c r="B1266" s="461"/>
      <c r="C1266" s="462"/>
      <c r="D1266" s="461"/>
      <c r="E1266" s="463"/>
      <c r="F1266" s="464"/>
      <c r="G1266" s="465"/>
      <c r="H1266" s="466">
        <f>+H1264*H1265</f>
        <v>739.21610516058877</v>
      </c>
      <c r="J1266" s="475"/>
      <c r="K1266" s="475"/>
    </row>
    <row r="1267" spans="1:11" ht="13.5" thickBot="1" x14ac:dyDescent="0.25">
      <c r="A1267" s="93"/>
      <c r="B1267" s="108"/>
      <c r="C1267" s="126"/>
      <c r="D1267" s="108"/>
      <c r="E1267" s="107"/>
      <c r="F1267" s="111" t="s">
        <v>43</v>
      </c>
      <c r="G1267" s="112"/>
      <c r="H1267" s="184">
        <f>+'[1]COEF. RESUMEN'!$D$19</f>
        <v>1.587</v>
      </c>
      <c r="J1267" s="475"/>
      <c r="K1267" s="475"/>
    </row>
    <row r="1268" spans="1:11" ht="13.5" thickBot="1" x14ac:dyDescent="0.25">
      <c r="A1268" s="93"/>
      <c r="B1268" s="108"/>
      <c r="C1268" s="106"/>
      <c r="D1268" s="106"/>
      <c r="E1268" s="107"/>
      <c r="F1268" s="340" t="s">
        <v>7</v>
      </c>
      <c r="G1268" s="341"/>
      <c r="H1268" s="474">
        <f>+H1267*H1266</f>
        <v>1173.1359588898542</v>
      </c>
      <c r="I1268" s="504"/>
      <c r="J1268" s="475"/>
      <c r="K1268" s="475"/>
    </row>
    <row r="1269" spans="1:11" x14ac:dyDescent="0.2">
      <c r="A1269" s="93"/>
      <c r="B1269" s="108"/>
      <c r="C1269" s="106"/>
      <c r="D1269" s="106"/>
      <c r="E1269" s="109"/>
      <c r="F1269" s="338"/>
      <c r="G1269" s="339"/>
      <c r="H1269" s="339"/>
      <c r="J1269" s="475"/>
      <c r="K1269" s="475"/>
    </row>
    <row r="1270" spans="1:11" ht="13.5" thickBot="1" x14ac:dyDescent="0.25">
      <c r="A1270" s="357"/>
      <c r="B1270" s="358" t="s">
        <v>377</v>
      </c>
      <c r="C1270" s="358"/>
      <c r="D1270" s="358"/>
      <c r="E1270" s="358"/>
      <c r="F1270" s="358"/>
      <c r="G1270" s="358"/>
      <c r="H1270" s="357"/>
      <c r="J1270" s="475"/>
      <c r="K1270" s="475"/>
    </row>
    <row r="1271" spans="1:11" x14ac:dyDescent="0.2">
      <c r="A1271" s="93"/>
      <c r="B1271" s="97"/>
      <c r="C1271" s="1" t="s">
        <v>37</v>
      </c>
      <c r="D1271" s="98"/>
      <c r="E1271" s="98"/>
      <c r="F1271" s="99"/>
      <c r="G1271" s="100"/>
      <c r="H1271" s="101"/>
      <c r="J1271" s="475"/>
      <c r="K1271" s="475"/>
    </row>
    <row r="1272" spans="1:11" x14ac:dyDescent="0.2">
      <c r="A1272" s="93"/>
      <c r="B1272" s="318" t="s">
        <v>392</v>
      </c>
      <c r="C1272" s="365" t="s">
        <v>403</v>
      </c>
      <c r="D1272" s="103" t="s">
        <v>404</v>
      </c>
      <c r="E1272" s="433">
        <f>G1272/F1272</f>
        <v>1.6243911221683907</v>
      </c>
      <c r="F1272" s="400">
        <v>305.48</v>
      </c>
      <c r="G1272" s="449">
        <v>496.21899999999999</v>
      </c>
      <c r="H1272" s="95"/>
      <c r="J1272" s="475"/>
      <c r="K1272" s="475"/>
    </row>
    <row r="1273" spans="1:11" ht="13.5" thickBot="1" x14ac:dyDescent="0.25">
      <c r="A1273" s="93"/>
      <c r="B1273" s="318"/>
      <c r="C1273" s="102"/>
      <c r="D1273" s="103"/>
      <c r="E1273" s="323"/>
      <c r="F1273" s="400"/>
      <c r="G1273" s="406"/>
      <c r="H1273" s="95"/>
      <c r="J1273" s="475"/>
      <c r="K1273" s="475"/>
    </row>
    <row r="1274" spans="1:11" x14ac:dyDescent="0.2">
      <c r="A1274" s="93"/>
      <c r="B1274" s="321"/>
      <c r="C1274" s="1" t="s">
        <v>25</v>
      </c>
      <c r="D1274" s="98"/>
      <c r="E1274" s="322"/>
      <c r="F1274" s="99"/>
      <c r="G1274" s="100"/>
      <c r="H1274" s="95"/>
      <c r="J1274" s="475"/>
      <c r="K1274" s="475"/>
    </row>
    <row r="1275" spans="1:11" x14ac:dyDescent="0.2">
      <c r="A1275" s="93"/>
      <c r="B1275" s="318" t="s">
        <v>19</v>
      </c>
      <c r="C1275" s="365" t="s">
        <v>465</v>
      </c>
      <c r="D1275" s="103" t="s">
        <v>391</v>
      </c>
      <c r="E1275" s="366">
        <v>1</v>
      </c>
      <c r="F1275" s="400">
        <v>396.97500000000002</v>
      </c>
      <c r="G1275" s="449">
        <v>396.97542533081287</v>
      </c>
      <c r="H1275" s="95"/>
      <c r="J1275" s="475"/>
      <c r="K1275" s="475"/>
    </row>
    <row r="1276" spans="1:11" ht="13.5" thickBot="1" x14ac:dyDescent="0.25">
      <c r="A1276" s="93"/>
      <c r="B1276" s="318"/>
      <c r="C1276" s="102"/>
      <c r="D1276" s="103"/>
      <c r="E1276" s="323"/>
      <c r="F1276" s="400"/>
      <c r="G1276" s="406"/>
      <c r="H1276" s="95"/>
      <c r="J1276" s="475"/>
      <c r="K1276" s="475"/>
    </row>
    <row r="1277" spans="1:11" x14ac:dyDescent="0.2">
      <c r="A1277" s="93"/>
      <c r="B1277" s="321"/>
      <c r="C1277" s="1" t="s">
        <v>41</v>
      </c>
      <c r="D1277" s="98"/>
      <c r="E1277" s="322"/>
      <c r="F1277" s="99"/>
      <c r="G1277" s="100"/>
      <c r="H1277" s="95"/>
      <c r="J1277" s="475"/>
      <c r="K1277" s="475"/>
    </row>
    <row r="1278" spans="1:11" x14ac:dyDescent="0.2">
      <c r="A1278" s="93"/>
      <c r="B1278" s="318" t="s">
        <v>172</v>
      </c>
      <c r="C1278" s="365" t="s">
        <v>431</v>
      </c>
      <c r="D1278" s="103" t="s">
        <v>391</v>
      </c>
      <c r="E1278" s="366">
        <v>1</v>
      </c>
      <c r="F1278" s="400">
        <v>99.244</v>
      </c>
      <c r="G1278" s="449">
        <v>99.243856332703217</v>
      </c>
      <c r="H1278" s="95"/>
      <c r="J1278" s="475"/>
      <c r="K1278" s="475"/>
    </row>
    <row r="1279" spans="1:11" ht="13.5" thickBot="1" x14ac:dyDescent="0.25">
      <c r="A1279" s="93"/>
      <c r="B1279" s="319"/>
      <c r="C1279" s="113"/>
      <c r="D1279" s="114"/>
      <c r="E1279" s="320"/>
      <c r="F1279" s="400"/>
      <c r="G1279" s="401"/>
      <c r="H1279" s="95"/>
      <c r="J1279" s="475"/>
      <c r="K1279" s="475"/>
    </row>
    <row r="1280" spans="1:11" ht="13.5" thickBot="1" x14ac:dyDescent="0.25">
      <c r="A1280" s="93"/>
      <c r="B1280" s="108"/>
      <c r="C1280" s="126"/>
      <c r="D1280" s="108"/>
      <c r="E1280" s="107"/>
      <c r="F1280" s="111" t="s">
        <v>42</v>
      </c>
      <c r="G1280" s="112">
        <f>SUM(G1272:G1279)</f>
        <v>992.43828166351614</v>
      </c>
      <c r="H1280" s="110">
        <f>+G1280</f>
        <v>992.43828166351614</v>
      </c>
      <c r="J1280" s="475"/>
      <c r="K1280" s="475"/>
    </row>
    <row r="1281" spans="1:11" s="467" customFormat="1" ht="13.5" thickBot="1" x14ac:dyDescent="0.25">
      <c r="A1281" s="460"/>
      <c r="B1281" s="561" t="s">
        <v>486</v>
      </c>
      <c r="C1281" s="562"/>
      <c r="D1281" s="562"/>
      <c r="E1281" s="562"/>
      <c r="F1281" s="562"/>
      <c r="G1281" s="563"/>
      <c r="H1281" s="470">
        <f>+'COEF INDEC'!$D$5</f>
        <v>1.117272096</v>
      </c>
      <c r="J1281" s="475"/>
      <c r="K1281" s="475"/>
    </row>
    <row r="1282" spans="1:11" s="467" customFormat="1" ht="13.5" thickBot="1" x14ac:dyDescent="0.25">
      <c r="A1282" s="460"/>
      <c r="B1282" s="461"/>
      <c r="C1282" s="462"/>
      <c r="D1282" s="461"/>
      <c r="E1282" s="463"/>
      <c r="F1282" s="464"/>
      <c r="G1282" s="465"/>
      <c r="H1282" s="466">
        <f>+H1280*H1281</f>
        <v>1108.823599104835</v>
      </c>
      <c r="J1282" s="475"/>
      <c r="K1282" s="475"/>
    </row>
    <row r="1283" spans="1:11" ht="13.5" thickBot="1" x14ac:dyDescent="0.25">
      <c r="A1283" s="93"/>
      <c r="B1283" s="108"/>
      <c r="C1283" s="126"/>
      <c r="D1283" s="108"/>
      <c r="E1283" s="107"/>
      <c r="F1283" s="111" t="s">
        <v>43</v>
      </c>
      <c r="G1283" s="112"/>
      <c r="H1283" s="184">
        <f>+'[1]COEF. RESUMEN'!$D$19</f>
        <v>1.587</v>
      </c>
      <c r="J1283" s="475"/>
      <c r="K1283" s="475"/>
    </row>
    <row r="1284" spans="1:11" ht="13.5" thickBot="1" x14ac:dyDescent="0.25">
      <c r="A1284" s="93"/>
      <c r="B1284" s="108"/>
      <c r="C1284" s="106"/>
      <c r="D1284" s="106"/>
      <c r="E1284" s="107"/>
      <c r="F1284" s="340" t="s">
        <v>7</v>
      </c>
      <c r="G1284" s="341"/>
      <c r="H1284" s="474">
        <f>+H1283*H1282</f>
        <v>1759.703051779373</v>
      </c>
      <c r="I1284" s="504"/>
      <c r="J1284" s="475"/>
      <c r="K1284" s="475"/>
    </row>
    <row r="1285" spans="1:11" x14ac:dyDescent="0.2">
      <c r="A1285" s="93"/>
      <c r="B1285" s="108"/>
      <c r="C1285" s="106"/>
      <c r="D1285" s="106"/>
      <c r="E1285" s="109"/>
      <c r="F1285" s="338"/>
      <c r="G1285" s="339"/>
      <c r="H1285" s="339"/>
      <c r="J1285" s="475"/>
      <c r="K1285" s="475"/>
    </row>
    <row r="1286" spans="1:11" ht="13.5" thickBot="1" x14ac:dyDescent="0.25">
      <c r="A1286" s="357"/>
      <c r="B1286" s="358" t="s">
        <v>378</v>
      </c>
      <c r="C1286" s="358"/>
      <c r="D1286" s="358"/>
      <c r="E1286" s="358"/>
      <c r="F1286" s="358"/>
      <c r="G1286" s="358"/>
      <c r="H1286" s="357"/>
      <c r="J1286" s="475"/>
      <c r="K1286" s="475"/>
    </row>
    <row r="1287" spans="1:11" x14ac:dyDescent="0.2">
      <c r="A1287" s="93"/>
      <c r="B1287" s="97"/>
      <c r="C1287" s="1" t="s">
        <v>37</v>
      </c>
      <c r="D1287" s="98"/>
      <c r="E1287" s="98"/>
      <c r="F1287" s="99"/>
      <c r="G1287" s="100"/>
      <c r="H1287" s="101"/>
      <c r="J1287" s="475"/>
      <c r="K1287" s="475"/>
    </row>
    <row r="1288" spans="1:11" x14ac:dyDescent="0.2">
      <c r="A1288" s="93"/>
      <c r="B1288" s="318" t="s">
        <v>392</v>
      </c>
      <c r="C1288" s="365" t="s">
        <v>403</v>
      </c>
      <c r="D1288" s="103" t="s">
        <v>404</v>
      </c>
      <c r="E1288" s="433">
        <f>G1288/F1288</f>
        <v>2.8774944349875606</v>
      </c>
      <c r="F1288" s="400">
        <v>305.48</v>
      </c>
      <c r="G1288" s="449">
        <v>879.01700000000005</v>
      </c>
      <c r="H1288" s="95"/>
      <c r="J1288" s="475"/>
      <c r="K1288" s="475"/>
    </row>
    <row r="1289" spans="1:11" ht="13.5" thickBot="1" x14ac:dyDescent="0.25">
      <c r="A1289" s="93"/>
      <c r="B1289" s="318"/>
      <c r="C1289" s="102"/>
      <c r="D1289" s="103"/>
      <c r="E1289" s="323"/>
      <c r="F1289" s="400"/>
      <c r="G1289" s="406"/>
      <c r="H1289" s="95"/>
      <c r="J1289" s="475"/>
      <c r="K1289" s="475"/>
    </row>
    <row r="1290" spans="1:11" x14ac:dyDescent="0.2">
      <c r="A1290" s="93"/>
      <c r="B1290" s="321"/>
      <c r="C1290" s="1" t="s">
        <v>25</v>
      </c>
      <c r="D1290" s="98"/>
      <c r="E1290" s="322"/>
      <c r="F1290" s="99"/>
      <c r="G1290" s="100"/>
      <c r="H1290" s="95"/>
      <c r="J1290" s="475"/>
      <c r="K1290" s="475"/>
    </row>
    <row r="1291" spans="1:11" x14ac:dyDescent="0.2">
      <c r="A1291" s="93"/>
      <c r="B1291" s="318" t="s">
        <v>19</v>
      </c>
      <c r="C1291" s="365" t="s">
        <v>465</v>
      </c>
      <c r="D1291" s="103" t="s">
        <v>391</v>
      </c>
      <c r="E1291" s="366">
        <v>1</v>
      </c>
      <c r="F1291" s="400">
        <v>703.21400000000006</v>
      </c>
      <c r="G1291" s="449">
        <v>703.21361058601133</v>
      </c>
      <c r="H1291" s="95"/>
      <c r="J1291" s="475"/>
      <c r="K1291" s="475"/>
    </row>
    <row r="1292" spans="1:11" ht="13.5" thickBot="1" x14ac:dyDescent="0.25">
      <c r="A1292" s="93"/>
      <c r="B1292" s="318"/>
      <c r="C1292" s="102"/>
      <c r="D1292" s="103"/>
      <c r="E1292" s="323"/>
      <c r="F1292" s="104"/>
      <c r="G1292" s="105"/>
      <c r="H1292" s="95"/>
      <c r="J1292" s="475"/>
      <c r="K1292" s="475"/>
    </row>
    <row r="1293" spans="1:11" x14ac:dyDescent="0.2">
      <c r="A1293" s="93"/>
      <c r="B1293" s="321"/>
      <c r="C1293" s="1" t="s">
        <v>41</v>
      </c>
      <c r="D1293" s="98"/>
      <c r="E1293" s="322"/>
      <c r="F1293" s="99"/>
      <c r="G1293" s="100"/>
      <c r="H1293" s="95"/>
      <c r="J1293" s="475"/>
      <c r="K1293" s="475"/>
    </row>
    <row r="1294" spans="1:11" x14ac:dyDescent="0.2">
      <c r="A1294" s="93"/>
      <c r="B1294" s="318" t="s">
        <v>172</v>
      </c>
      <c r="C1294" s="365" t="s">
        <v>431</v>
      </c>
      <c r="D1294" s="103" t="s">
        <v>391</v>
      </c>
      <c r="E1294" s="366">
        <v>1</v>
      </c>
      <c r="F1294" s="400">
        <v>175.803</v>
      </c>
      <c r="G1294" s="449">
        <v>175.80340264650283</v>
      </c>
      <c r="H1294" s="95"/>
      <c r="J1294" s="475"/>
      <c r="K1294" s="475"/>
    </row>
    <row r="1295" spans="1:11" ht="13.5" thickBot="1" x14ac:dyDescent="0.25">
      <c r="A1295" s="93"/>
      <c r="B1295" s="319"/>
      <c r="C1295" s="113"/>
      <c r="D1295" s="114"/>
      <c r="E1295" s="320"/>
      <c r="F1295" s="183"/>
      <c r="G1295" s="115"/>
      <c r="H1295" s="95"/>
      <c r="J1295" s="475"/>
      <c r="K1295" s="475"/>
    </row>
    <row r="1296" spans="1:11" ht="13.5" thickBot="1" x14ac:dyDescent="0.25">
      <c r="A1296" s="93"/>
      <c r="B1296" s="108"/>
      <c r="C1296" s="126"/>
      <c r="D1296" s="108"/>
      <c r="E1296" s="107"/>
      <c r="F1296" s="111" t="s">
        <v>42</v>
      </c>
      <c r="G1296" s="112">
        <f>SUM(G1288:G1295)</f>
        <v>1758.0340132325141</v>
      </c>
      <c r="H1296" s="110">
        <f>+G1296</f>
        <v>1758.0340132325141</v>
      </c>
      <c r="J1296" s="475"/>
      <c r="K1296" s="475"/>
    </row>
    <row r="1297" spans="1:11" s="467" customFormat="1" ht="13.5" thickBot="1" x14ac:dyDescent="0.25">
      <c r="A1297" s="460"/>
      <c r="B1297" s="561" t="s">
        <v>486</v>
      </c>
      <c r="C1297" s="562"/>
      <c r="D1297" s="562"/>
      <c r="E1297" s="562"/>
      <c r="F1297" s="562"/>
      <c r="G1297" s="563"/>
      <c r="H1297" s="470">
        <f>+'COEF INDEC'!$D$5</f>
        <v>1.117272096</v>
      </c>
      <c r="J1297" s="475"/>
      <c r="K1297" s="475"/>
    </row>
    <row r="1298" spans="1:11" s="467" customFormat="1" ht="13.5" thickBot="1" x14ac:dyDescent="0.25">
      <c r="A1298" s="460"/>
      <c r="B1298" s="461"/>
      <c r="C1298" s="462"/>
      <c r="D1298" s="461"/>
      <c r="E1298" s="463"/>
      <c r="F1298" s="464"/>
      <c r="G1298" s="465"/>
      <c r="H1298" s="466">
        <f>+H1296*H1297</f>
        <v>1964.2023468035827</v>
      </c>
      <c r="J1298" s="475"/>
      <c r="K1298" s="475"/>
    </row>
    <row r="1299" spans="1:11" ht="13.5" thickBot="1" x14ac:dyDescent="0.25">
      <c r="A1299" s="93"/>
      <c r="B1299" s="108"/>
      <c r="C1299" s="126"/>
      <c r="D1299" s="108"/>
      <c r="E1299" s="107"/>
      <c r="F1299" s="111" t="s">
        <v>43</v>
      </c>
      <c r="G1299" s="112"/>
      <c r="H1299" s="184">
        <f>+'[1]COEF. RESUMEN'!$D$19</f>
        <v>1.587</v>
      </c>
      <c r="J1299" s="475"/>
      <c r="K1299" s="475"/>
    </row>
    <row r="1300" spans="1:11" ht="13.5" thickBot="1" x14ac:dyDescent="0.25">
      <c r="A1300" s="93"/>
      <c r="B1300" s="108"/>
      <c r="C1300" s="106"/>
      <c r="D1300" s="106"/>
      <c r="E1300" s="107"/>
      <c r="F1300" s="340" t="s">
        <v>7</v>
      </c>
      <c r="G1300" s="341"/>
      <c r="H1300" s="474">
        <f>+H1299*H1298</f>
        <v>3117.1891243772857</v>
      </c>
      <c r="I1300" s="504"/>
      <c r="J1300" s="475"/>
      <c r="K1300" s="475"/>
    </row>
    <row r="1301" spans="1:11" x14ac:dyDescent="0.2">
      <c r="A1301" s="93"/>
      <c r="B1301" s="108"/>
      <c r="C1301" s="106"/>
      <c r="D1301" s="106"/>
      <c r="E1301" s="109"/>
      <c r="F1301" s="338"/>
      <c r="G1301" s="339"/>
      <c r="H1301" s="339"/>
      <c r="I1301" s="504"/>
      <c r="J1301" s="475"/>
      <c r="K1301" s="475"/>
    </row>
    <row r="1302" spans="1:11" x14ac:dyDescent="0.2">
      <c r="A1302" s="93"/>
      <c r="B1302" s="108"/>
      <c r="C1302" s="106"/>
      <c r="D1302" s="106"/>
      <c r="E1302" s="109"/>
      <c r="F1302" s="338"/>
      <c r="G1302" s="339"/>
      <c r="H1302" s="339"/>
      <c r="I1302" s="504"/>
      <c r="J1302" s="475"/>
      <c r="K1302" s="475"/>
    </row>
    <row r="1303" spans="1:11" x14ac:dyDescent="0.2">
      <c r="A1303" s="93"/>
      <c r="B1303" s="108"/>
      <c r="C1303" s="106"/>
      <c r="D1303" s="106"/>
      <c r="E1303" s="109"/>
      <c r="F1303" s="338"/>
      <c r="G1303" s="339"/>
      <c r="H1303" s="339"/>
      <c r="I1303" s="504"/>
      <c r="J1303" s="475"/>
      <c r="K1303" s="475"/>
    </row>
    <row r="1304" spans="1:11" x14ac:dyDescent="0.2">
      <c r="A1304" s="93"/>
      <c r="B1304" s="108"/>
      <c r="C1304" s="106"/>
      <c r="D1304" s="106"/>
      <c r="E1304" s="109"/>
      <c r="F1304" s="338"/>
      <c r="G1304" s="339"/>
      <c r="H1304" s="339"/>
      <c r="I1304" s="504"/>
      <c r="J1304" s="475"/>
      <c r="K1304" s="475"/>
    </row>
    <row r="1305" spans="1:11" x14ac:dyDescent="0.2">
      <c r="A1305" s="93"/>
      <c r="B1305" s="108"/>
      <c r="C1305" s="106"/>
      <c r="D1305" s="106"/>
      <c r="E1305" s="109"/>
      <c r="F1305" s="338"/>
      <c r="G1305" s="339"/>
      <c r="H1305" s="339"/>
      <c r="I1305" s="504"/>
      <c r="J1305" s="475"/>
      <c r="K1305" s="475"/>
    </row>
    <row r="1306" spans="1:11" x14ac:dyDescent="0.2">
      <c r="A1306" s="93"/>
      <c r="B1306" s="108"/>
      <c r="C1306" s="106"/>
      <c r="D1306" s="106"/>
      <c r="E1306" s="109"/>
      <c r="F1306" s="338"/>
      <c r="G1306" s="339"/>
      <c r="H1306" s="339"/>
      <c r="I1306" s="504"/>
      <c r="J1306" s="475"/>
      <c r="K1306" s="475"/>
    </row>
    <row r="1307" spans="1:11" x14ac:dyDescent="0.2">
      <c r="A1307" s="93"/>
      <c r="B1307" s="108"/>
      <c r="C1307" s="106"/>
      <c r="D1307" s="106"/>
      <c r="E1307" s="109"/>
      <c r="F1307" s="338"/>
      <c r="G1307" s="339"/>
      <c r="H1307" s="339"/>
      <c r="I1307" s="504"/>
      <c r="J1307" s="475"/>
      <c r="K1307" s="475"/>
    </row>
    <row r="1308" spans="1:11" x14ac:dyDescent="0.2">
      <c r="A1308" s="93"/>
      <c r="B1308" s="108"/>
      <c r="C1308" s="106"/>
      <c r="D1308" s="106"/>
      <c r="E1308" s="109"/>
      <c r="F1308" s="338"/>
      <c r="G1308" s="339"/>
      <c r="H1308" s="339"/>
      <c r="I1308" s="504"/>
      <c r="J1308" s="475"/>
      <c r="K1308" s="475"/>
    </row>
    <row r="1309" spans="1:11" x14ac:dyDescent="0.2">
      <c r="A1309" s="93"/>
      <c r="B1309" s="108"/>
      <c r="C1309" s="106"/>
      <c r="D1309" s="106"/>
      <c r="E1309" s="109"/>
      <c r="F1309" s="338"/>
      <c r="G1309" s="339"/>
      <c r="H1309" s="339"/>
      <c r="I1309" s="504"/>
      <c r="J1309" s="475"/>
      <c r="K1309" s="475"/>
    </row>
    <row r="1310" spans="1:11" x14ac:dyDescent="0.2">
      <c r="A1310" s="93"/>
      <c r="B1310" s="108"/>
      <c r="C1310" s="106"/>
      <c r="D1310" s="106"/>
      <c r="E1310" s="109"/>
      <c r="F1310" s="338"/>
      <c r="G1310" s="339"/>
      <c r="H1310" s="339"/>
      <c r="J1310" s="475"/>
      <c r="K1310" s="475"/>
    </row>
    <row r="1311" spans="1:11" ht="13.5" thickBot="1" x14ac:dyDescent="0.25">
      <c r="A1311" s="357"/>
      <c r="B1311" s="358" t="s">
        <v>379</v>
      </c>
      <c r="C1311" s="358"/>
      <c r="D1311" s="358"/>
      <c r="E1311" s="358"/>
      <c r="F1311" s="358"/>
      <c r="G1311" s="358"/>
      <c r="H1311" s="357"/>
      <c r="J1311" s="475"/>
      <c r="K1311" s="475"/>
    </row>
    <row r="1312" spans="1:11" x14ac:dyDescent="0.2">
      <c r="A1312" s="93"/>
      <c r="B1312" s="97"/>
      <c r="C1312" s="1" t="s">
        <v>37</v>
      </c>
      <c r="D1312" s="98"/>
      <c r="E1312" s="98"/>
      <c r="F1312" s="99"/>
      <c r="G1312" s="100"/>
      <c r="H1312" s="101"/>
      <c r="J1312" s="475"/>
      <c r="K1312" s="475"/>
    </row>
    <row r="1313" spans="1:11" x14ac:dyDescent="0.2">
      <c r="A1313" s="93"/>
      <c r="B1313" s="318" t="s">
        <v>392</v>
      </c>
      <c r="C1313" s="365" t="s">
        <v>403</v>
      </c>
      <c r="D1313" s="103" t="s">
        <v>404</v>
      </c>
      <c r="E1313" s="433">
        <f>G1313/F1313</f>
        <v>10.46830428487187</v>
      </c>
      <c r="F1313" s="400">
        <v>305.48</v>
      </c>
      <c r="G1313" s="449">
        <v>3197.8575929426593</v>
      </c>
      <c r="H1313" s="95"/>
      <c r="J1313" s="475"/>
      <c r="K1313" s="475"/>
    </row>
    <row r="1314" spans="1:11" ht="13.5" thickBot="1" x14ac:dyDescent="0.25">
      <c r="A1314" s="93"/>
      <c r="B1314" s="318"/>
      <c r="C1314" s="102"/>
      <c r="D1314" s="103"/>
      <c r="E1314" s="323"/>
      <c r="F1314" s="400"/>
      <c r="G1314" s="406"/>
      <c r="H1314" s="95"/>
      <c r="J1314" s="475"/>
      <c r="K1314" s="475"/>
    </row>
    <row r="1315" spans="1:11" x14ac:dyDescent="0.2">
      <c r="A1315" s="93"/>
      <c r="B1315" s="321"/>
      <c r="C1315" s="1" t="s">
        <v>25</v>
      </c>
      <c r="D1315" s="98"/>
      <c r="E1315" s="322"/>
      <c r="F1315" s="99"/>
      <c r="G1315" s="100"/>
      <c r="H1315" s="95"/>
      <c r="J1315" s="475"/>
      <c r="K1315" s="475"/>
    </row>
    <row r="1316" spans="1:11" x14ac:dyDescent="0.2">
      <c r="A1316" s="93"/>
      <c r="B1316" s="318" t="s">
        <v>19</v>
      </c>
      <c r="C1316" s="365" t="s">
        <v>465</v>
      </c>
      <c r="D1316" s="103" t="s">
        <v>391</v>
      </c>
      <c r="E1316" s="366">
        <v>1</v>
      </c>
      <c r="F1316" s="400">
        <v>5251.4179999999997</v>
      </c>
      <c r="G1316" s="449">
        <v>2558.2860743541278</v>
      </c>
      <c r="H1316" s="95"/>
      <c r="J1316" s="475"/>
      <c r="K1316" s="475"/>
    </row>
    <row r="1317" spans="1:11" ht="13.5" thickBot="1" x14ac:dyDescent="0.25">
      <c r="A1317" s="93"/>
      <c r="B1317" s="318"/>
      <c r="C1317" s="102"/>
      <c r="D1317" s="103"/>
      <c r="E1317" s="323"/>
      <c r="F1317" s="104"/>
      <c r="G1317" s="105"/>
      <c r="H1317" s="95"/>
      <c r="J1317" s="475"/>
      <c r="K1317" s="475"/>
    </row>
    <row r="1318" spans="1:11" x14ac:dyDescent="0.2">
      <c r="A1318" s="93"/>
      <c r="B1318" s="321"/>
      <c r="C1318" s="1" t="s">
        <v>41</v>
      </c>
      <c r="D1318" s="98"/>
      <c r="E1318" s="322"/>
      <c r="F1318" s="99"/>
      <c r="G1318" s="100"/>
      <c r="H1318" s="95"/>
      <c r="J1318" s="475"/>
      <c r="K1318" s="475"/>
    </row>
    <row r="1319" spans="1:11" x14ac:dyDescent="0.2">
      <c r="A1319" s="93"/>
      <c r="B1319" s="318" t="s">
        <v>172</v>
      </c>
      <c r="C1319" s="365" t="s">
        <v>431</v>
      </c>
      <c r="D1319" s="103" t="s">
        <v>391</v>
      </c>
      <c r="E1319" s="366">
        <v>1</v>
      </c>
      <c r="F1319" s="400">
        <v>1312.854</v>
      </c>
      <c r="G1319" s="449">
        <v>639.57151858853194</v>
      </c>
      <c r="H1319" s="95"/>
      <c r="J1319" s="475"/>
      <c r="K1319" s="475"/>
    </row>
    <row r="1320" spans="1:11" ht="13.5" thickBot="1" x14ac:dyDescent="0.25">
      <c r="A1320" s="93"/>
      <c r="B1320" s="319"/>
      <c r="C1320" s="113"/>
      <c r="D1320" s="114"/>
      <c r="E1320" s="320"/>
      <c r="F1320" s="183"/>
      <c r="G1320" s="115"/>
      <c r="H1320" s="95"/>
      <c r="J1320" s="475"/>
      <c r="K1320" s="475"/>
    </row>
    <row r="1321" spans="1:11" ht="13.5" thickBot="1" x14ac:dyDescent="0.25">
      <c r="A1321" s="93"/>
      <c r="B1321" s="108"/>
      <c r="C1321" s="126"/>
      <c r="D1321" s="108"/>
      <c r="E1321" s="107"/>
      <c r="F1321" s="111" t="s">
        <v>42</v>
      </c>
      <c r="G1321" s="112">
        <f>SUM(G1313:G1320)</f>
        <v>6395.7151858853185</v>
      </c>
      <c r="H1321" s="110">
        <f>+G1321</f>
        <v>6395.7151858853185</v>
      </c>
      <c r="J1321" s="475"/>
      <c r="K1321" s="475"/>
    </row>
    <row r="1322" spans="1:11" s="467" customFormat="1" ht="13.5" thickBot="1" x14ac:dyDescent="0.25">
      <c r="A1322" s="460"/>
      <c r="B1322" s="561" t="s">
        <v>486</v>
      </c>
      <c r="C1322" s="562"/>
      <c r="D1322" s="562"/>
      <c r="E1322" s="562"/>
      <c r="F1322" s="562"/>
      <c r="G1322" s="563"/>
      <c r="H1322" s="470">
        <f>+'COEF INDEC'!$D$5</f>
        <v>1.117272096</v>
      </c>
      <c r="J1322" s="475"/>
      <c r="K1322" s="475"/>
    </row>
    <row r="1323" spans="1:11" s="467" customFormat="1" ht="13.5" thickBot="1" x14ac:dyDescent="0.25">
      <c r="A1323" s="460"/>
      <c r="B1323" s="461"/>
      <c r="C1323" s="462"/>
      <c r="D1323" s="461"/>
      <c r="E1323" s="463"/>
      <c r="F1323" s="464"/>
      <c r="G1323" s="465"/>
      <c r="H1323" s="466">
        <f>+H1321*H1322</f>
        <v>7145.7541111531191</v>
      </c>
      <c r="J1323" s="475"/>
      <c r="K1323" s="475"/>
    </row>
    <row r="1324" spans="1:11" ht="13.5" thickBot="1" x14ac:dyDescent="0.25">
      <c r="A1324" s="93"/>
      <c r="B1324" s="108"/>
      <c r="C1324" s="126"/>
      <c r="D1324" s="108"/>
      <c r="E1324" s="107"/>
      <c r="F1324" s="111" t="s">
        <v>43</v>
      </c>
      <c r="G1324" s="112"/>
      <c r="H1324" s="184">
        <f>+'[1]COEF. RESUMEN'!$D$19</f>
        <v>1.587</v>
      </c>
      <c r="J1324" s="475"/>
      <c r="K1324" s="475"/>
    </row>
    <row r="1325" spans="1:11" ht="13.5" thickBot="1" x14ac:dyDescent="0.25">
      <c r="A1325" s="93"/>
      <c r="B1325" s="108"/>
      <c r="C1325" s="106"/>
      <c r="D1325" s="106"/>
      <c r="E1325" s="107"/>
      <c r="F1325" s="340" t="s">
        <v>7</v>
      </c>
      <c r="G1325" s="341"/>
      <c r="H1325" s="474">
        <f>+H1324*H1323</f>
        <v>11340.311774399999</v>
      </c>
      <c r="I1325" s="504"/>
      <c r="J1325" s="475"/>
      <c r="K1325" s="475"/>
    </row>
    <row r="1326" spans="1:11" x14ac:dyDescent="0.2">
      <c r="A1326" s="93"/>
      <c r="B1326" s="108"/>
      <c r="C1326" s="106"/>
      <c r="D1326" s="106"/>
      <c r="E1326" s="109"/>
      <c r="F1326" s="338"/>
      <c r="G1326" s="339"/>
      <c r="H1326" s="339"/>
      <c r="J1326" s="475"/>
      <c r="K1326" s="475"/>
    </row>
    <row r="1327" spans="1:11" ht="13.5" thickBot="1" x14ac:dyDescent="0.25">
      <c r="A1327" s="357"/>
      <c r="B1327" s="358" t="s">
        <v>380</v>
      </c>
      <c r="C1327" s="358"/>
      <c r="D1327" s="358"/>
      <c r="E1327" s="358"/>
      <c r="F1327" s="358"/>
      <c r="G1327" s="358"/>
      <c r="H1327" s="357"/>
      <c r="J1327" s="475"/>
      <c r="K1327" s="475"/>
    </row>
    <row r="1328" spans="1:11" x14ac:dyDescent="0.2">
      <c r="A1328" s="93"/>
      <c r="B1328" s="97"/>
      <c r="C1328" s="1" t="s">
        <v>37</v>
      </c>
      <c r="D1328" s="98"/>
      <c r="E1328" s="98"/>
      <c r="F1328" s="99"/>
      <c r="G1328" s="100"/>
      <c r="H1328" s="101"/>
      <c r="J1328" s="475"/>
      <c r="K1328" s="475"/>
    </row>
    <row r="1329" spans="1:11" x14ac:dyDescent="0.2">
      <c r="A1329" s="93"/>
      <c r="B1329" s="318" t="s">
        <v>392</v>
      </c>
      <c r="C1329" s="365" t="s">
        <v>403</v>
      </c>
      <c r="D1329" s="103" t="s">
        <v>404</v>
      </c>
      <c r="E1329" s="433">
        <f>G1329/F1329</f>
        <v>3.8675985334555447</v>
      </c>
      <c r="F1329" s="400">
        <v>305.48</v>
      </c>
      <c r="G1329" s="449">
        <v>1181.4739999999999</v>
      </c>
      <c r="H1329" s="95"/>
      <c r="J1329" s="475"/>
      <c r="K1329" s="475"/>
    </row>
    <row r="1330" spans="1:11" ht="13.5" thickBot="1" x14ac:dyDescent="0.25">
      <c r="A1330" s="93"/>
      <c r="B1330" s="318"/>
      <c r="C1330" s="102"/>
      <c r="D1330" s="103"/>
      <c r="E1330" s="323"/>
      <c r="F1330" s="400"/>
      <c r="G1330" s="406"/>
      <c r="H1330" s="95"/>
      <c r="J1330" s="475"/>
      <c r="K1330" s="475"/>
    </row>
    <row r="1331" spans="1:11" x14ac:dyDescent="0.2">
      <c r="A1331" s="93"/>
      <c r="B1331" s="321"/>
      <c r="C1331" s="1" t="s">
        <v>25</v>
      </c>
      <c r="D1331" s="98"/>
      <c r="E1331" s="322"/>
      <c r="F1331" s="99"/>
      <c r="G1331" s="100"/>
      <c r="H1331" s="95"/>
      <c r="J1331" s="475"/>
      <c r="K1331" s="475"/>
    </row>
    <row r="1332" spans="1:11" x14ac:dyDescent="0.2">
      <c r="A1332" s="93"/>
      <c r="B1332" s="318" t="s">
        <v>19</v>
      </c>
      <c r="C1332" s="365" t="s">
        <v>465</v>
      </c>
      <c r="D1332" s="103" t="s">
        <v>391</v>
      </c>
      <c r="E1332" s="366">
        <v>1</v>
      </c>
      <c r="F1332" s="400">
        <v>945.18</v>
      </c>
      <c r="G1332" s="449">
        <v>945.17958412098312</v>
      </c>
      <c r="H1332" s="95"/>
      <c r="J1332" s="475"/>
      <c r="K1332" s="475"/>
    </row>
    <row r="1333" spans="1:11" ht="13.5" thickBot="1" x14ac:dyDescent="0.25">
      <c r="A1333" s="93"/>
      <c r="B1333" s="318"/>
      <c r="C1333" s="102"/>
      <c r="D1333" s="103"/>
      <c r="E1333" s="323"/>
      <c r="F1333" s="104"/>
      <c r="G1333" s="105"/>
      <c r="H1333" s="95"/>
      <c r="J1333" s="475"/>
      <c r="K1333" s="475"/>
    </row>
    <row r="1334" spans="1:11" x14ac:dyDescent="0.2">
      <c r="A1334" s="93"/>
      <c r="B1334" s="321"/>
      <c r="C1334" s="1" t="s">
        <v>41</v>
      </c>
      <c r="D1334" s="98"/>
      <c r="E1334" s="322"/>
      <c r="F1334" s="99"/>
      <c r="G1334" s="100"/>
      <c r="H1334" s="95"/>
      <c r="J1334" s="475"/>
      <c r="K1334" s="475"/>
    </row>
    <row r="1335" spans="1:11" x14ac:dyDescent="0.2">
      <c r="A1335" s="93"/>
      <c r="B1335" s="318" t="s">
        <v>172</v>
      </c>
      <c r="C1335" s="365" t="s">
        <v>431</v>
      </c>
      <c r="D1335" s="103" t="s">
        <v>391</v>
      </c>
      <c r="E1335" s="366">
        <v>1</v>
      </c>
      <c r="F1335" s="400">
        <v>236.29499999999999</v>
      </c>
      <c r="G1335" s="449">
        <v>236.29489603024578</v>
      </c>
      <c r="H1335" s="95"/>
      <c r="J1335" s="475"/>
      <c r="K1335" s="475"/>
    </row>
    <row r="1336" spans="1:11" ht="13.5" thickBot="1" x14ac:dyDescent="0.25">
      <c r="A1336" s="93"/>
      <c r="B1336" s="319"/>
      <c r="C1336" s="113"/>
      <c r="D1336" s="114"/>
      <c r="E1336" s="320"/>
      <c r="F1336" s="183"/>
      <c r="G1336" s="115"/>
      <c r="H1336" s="95"/>
      <c r="J1336" s="475"/>
      <c r="K1336" s="475"/>
    </row>
    <row r="1337" spans="1:11" ht="13.5" thickBot="1" x14ac:dyDescent="0.25">
      <c r="A1337" s="93"/>
      <c r="B1337" s="108"/>
      <c r="C1337" s="126"/>
      <c r="D1337" s="108"/>
      <c r="E1337" s="107"/>
      <c r="F1337" s="111" t="s">
        <v>42</v>
      </c>
      <c r="G1337" s="112">
        <f>SUM(G1329:G1336)</f>
        <v>2362.9484801512285</v>
      </c>
      <c r="H1337" s="110">
        <f>+G1337</f>
        <v>2362.9484801512285</v>
      </c>
      <c r="J1337" s="475"/>
      <c r="K1337" s="475"/>
    </row>
    <row r="1338" spans="1:11" s="467" customFormat="1" ht="13.5" thickBot="1" x14ac:dyDescent="0.25">
      <c r="A1338" s="460"/>
      <c r="B1338" s="561" t="s">
        <v>486</v>
      </c>
      <c r="C1338" s="562"/>
      <c r="D1338" s="562"/>
      <c r="E1338" s="562"/>
      <c r="F1338" s="562"/>
      <c r="G1338" s="563"/>
      <c r="H1338" s="470">
        <f>+'COEF INDEC'!$D$5</f>
        <v>1.117272096</v>
      </c>
      <c r="J1338" s="475"/>
      <c r="K1338" s="475"/>
    </row>
    <row r="1339" spans="1:11" s="467" customFormat="1" ht="13.5" thickBot="1" x14ac:dyDescent="0.25">
      <c r="A1339" s="460"/>
      <c r="B1339" s="461"/>
      <c r="C1339" s="462"/>
      <c r="D1339" s="461"/>
      <c r="E1339" s="463"/>
      <c r="F1339" s="464"/>
      <c r="G1339" s="465"/>
      <c r="H1339" s="466">
        <f>+H1337*H1338</f>
        <v>2640.0564011585775</v>
      </c>
      <c r="J1339" s="475"/>
      <c r="K1339" s="475"/>
    </row>
    <row r="1340" spans="1:11" ht="13.5" thickBot="1" x14ac:dyDescent="0.25">
      <c r="A1340" s="93"/>
      <c r="B1340" s="108"/>
      <c r="C1340" s="126"/>
      <c r="D1340" s="108"/>
      <c r="E1340" s="107"/>
      <c r="F1340" s="111" t="s">
        <v>43</v>
      </c>
      <c r="G1340" s="112"/>
      <c r="H1340" s="184">
        <f>+'[1]COEF. RESUMEN'!$D$19</f>
        <v>1.587</v>
      </c>
      <c r="J1340" s="475"/>
      <c r="K1340" s="475"/>
    </row>
    <row r="1341" spans="1:11" ht="13.5" thickBot="1" x14ac:dyDescent="0.25">
      <c r="A1341" s="93"/>
      <c r="B1341" s="108"/>
      <c r="C1341" s="106"/>
      <c r="D1341" s="106"/>
      <c r="E1341" s="107"/>
      <c r="F1341" s="340" t="s">
        <v>7</v>
      </c>
      <c r="G1341" s="341"/>
      <c r="H1341" s="474">
        <f>+H1340*H1339</f>
        <v>4189.769508638662</v>
      </c>
      <c r="I1341" s="504"/>
      <c r="J1341" s="475"/>
      <c r="K1341" s="475"/>
    </row>
    <row r="1342" spans="1:11" x14ac:dyDescent="0.2">
      <c r="A1342" s="93"/>
      <c r="B1342" s="108"/>
      <c r="C1342" s="106"/>
      <c r="D1342" s="106"/>
      <c r="E1342" s="109"/>
      <c r="F1342" s="338"/>
      <c r="G1342" s="339"/>
      <c r="H1342" s="339"/>
      <c r="J1342" s="475"/>
      <c r="K1342" s="475"/>
    </row>
    <row r="1343" spans="1:11" ht="13.5" thickBot="1" x14ac:dyDescent="0.25">
      <c r="A1343" s="357"/>
      <c r="B1343" s="358" t="s">
        <v>381</v>
      </c>
      <c r="C1343" s="358"/>
      <c r="D1343" s="358"/>
      <c r="E1343" s="358"/>
      <c r="F1343" s="358"/>
      <c r="G1343" s="358"/>
      <c r="H1343" s="357"/>
      <c r="J1343" s="475"/>
      <c r="K1343" s="475"/>
    </row>
    <row r="1344" spans="1:11" x14ac:dyDescent="0.2">
      <c r="A1344" s="93"/>
      <c r="B1344" s="97"/>
      <c r="C1344" s="1" t="s">
        <v>37</v>
      </c>
      <c r="D1344" s="98"/>
      <c r="E1344" s="98"/>
      <c r="F1344" s="99"/>
      <c r="G1344" s="100"/>
      <c r="H1344" s="101"/>
      <c r="J1344" s="475"/>
      <c r="K1344" s="475"/>
    </row>
    <row r="1345" spans="1:11" x14ac:dyDescent="0.2">
      <c r="A1345" s="93"/>
      <c r="B1345" s="318" t="s">
        <v>392</v>
      </c>
      <c r="C1345" s="365" t="s">
        <v>403</v>
      </c>
      <c r="D1345" s="103" t="s">
        <v>404</v>
      </c>
      <c r="E1345" s="433">
        <f>G1345/F1345</f>
        <v>0.6394428440487101</v>
      </c>
      <c r="F1345" s="400">
        <v>305.48</v>
      </c>
      <c r="G1345" s="449">
        <v>195.33699999999999</v>
      </c>
      <c r="H1345" s="95"/>
      <c r="J1345" s="475"/>
      <c r="K1345" s="475"/>
    </row>
    <row r="1346" spans="1:11" ht="13.5" thickBot="1" x14ac:dyDescent="0.25">
      <c r="A1346" s="93"/>
      <c r="B1346" s="318"/>
      <c r="C1346" s="102"/>
      <c r="D1346" s="103"/>
      <c r="E1346" s="323"/>
      <c r="F1346" s="406"/>
      <c r="G1346" s="406"/>
      <c r="H1346" s="95"/>
      <c r="J1346" s="475"/>
      <c r="K1346" s="475"/>
    </row>
    <row r="1347" spans="1:11" x14ac:dyDescent="0.2">
      <c r="A1347" s="93"/>
      <c r="B1347" s="321"/>
      <c r="C1347" s="1" t="s">
        <v>25</v>
      </c>
      <c r="D1347" s="98"/>
      <c r="E1347" s="322"/>
      <c r="F1347" s="99"/>
      <c r="G1347" s="100"/>
      <c r="H1347" s="95"/>
      <c r="J1347" s="475"/>
      <c r="K1347" s="475"/>
    </row>
    <row r="1348" spans="1:11" x14ac:dyDescent="0.2">
      <c r="A1348" s="93"/>
      <c r="B1348" s="318" t="s">
        <v>19</v>
      </c>
      <c r="C1348" s="365" t="s">
        <v>466</v>
      </c>
      <c r="D1348" s="103" t="s">
        <v>391</v>
      </c>
      <c r="E1348" s="366">
        <v>1</v>
      </c>
      <c r="F1348" s="400">
        <v>156.27000000000001</v>
      </c>
      <c r="G1348" s="449">
        <v>156.26969124133586</v>
      </c>
      <c r="H1348" s="95"/>
      <c r="J1348" s="475"/>
      <c r="K1348" s="475"/>
    </row>
    <row r="1349" spans="1:11" ht="13.5" thickBot="1" x14ac:dyDescent="0.25">
      <c r="A1349" s="93"/>
      <c r="B1349" s="318"/>
      <c r="C1349" s="102"/>
      <c r="D1349" s="103"/>
      <c r="E1349" s="323"/>
      <c r="F1349" s="104"/>
      <c r="G1349" s="105"/>
      <c r="H1349" s="95"/>
      <c r="J1349" s="475"/>
      <c r="K1349" s="475"/>
    </row>
    <row r="1350" spans="1:11" x14ac:dyDescent="0.2">
      <c r="A1350" s="93"/>
      <c r="B1350" s="321"/>
      <c r="C1350" s="1" t="s">
        <v>41</v>
      </c>
      <c r="D1350" s="98"/>
      <c r="E1350" s="322"/>
      <c r="F1350" s="99"/>
      <c r="G1350" s="100"/>
      <c r="H1350" s="95"/>
      <c r="J1350" s="475"/>
      <c r="K1350" s="475"/>
    </row>
    <row r="1351" spans="1:11" x14ac:dyDescent="0.2">
      <c r="A1351" s="93"/>
      <c r="B1351" s="318" t="s">
        <v>172</v>
      </c>
      <c r="C1351" s="365" t="s">
        <v>431</v>
      </c>
      <c r="D1351" s="103" t="s">
        <v>391</v>
      </c>
      <c r="E1351" s="366">
        <v>1</v>
      </c>
      <c r="F1351" s="400">
        <v>39.067</v>
      </c>
      <c r="G1351" s="449">
        <v>39.067422810333966</v>
      </c>
      <c r="H1351" s="95"/>
      <c r="J1351" s="475"/>
      <c r="K1351" s="475"/>
    </row>
    <row r="1352" spans="1:11" ht="13.5" thickBot="1" x14ac:dyDescent="0.25">
      <c r="A1352" s="93"/>
      <c r="B1352" s="319"/>
      <c r="C1352" s="113"/>
      <c r="D1352" s="114"/>
      <c r="E1352" s="320"/>
      <c r="F1352" s="183"/>
      <c r="G1352" s="115"/>
      <c r="H1352" s="95"/>
      <c r="J1352" s="475"/>
      <c r="K1352" s="475"/>
    </row>
    <row r="1353" spans="1:11" ht="13.5" thickBot="1" x14ac:dyDescent="0.25">
      <c r="A1353" s="93"/>
      <c r="B1353" s="108"/>
      <c r="C1353" s="126"/>
      <c r="D1353" s="108"/>
      <c r="E1353" s="107"/>
      <c r="F1353" s="111" t="s">
        <v>42</v>
      </c>
      <c r="G1353" s="112">
        <f>SUM(G1345:G1352)</f>
        <v>390.67411405166979</v>
      </c>
      <c r="H1353" s="110">
        <f>+G1353</f>
        <v>390.67411405166979</v>
      </c>
      <c r="J1353" s="475"/>
      <c r="K1353" s="475"/>
    </row>
    <row r="1354" spans="1:11" s="467" customFormat="1" ht="13.5" thickBot="1" x14ac:dyDescent="0.25">
      <c r="A1354" s="460"/>
      <c r="B1354" s="561" t="s">
        <v>486</v>
      </c>
      <c r="C1354" s="562"/>
      <c r="D1354" s="562"/>
      <c r="E1354" s="562"/>
      <c r="F1354" s="562"/>
      <c r="G1354" s="563"/>
      <c r="H1354" s="470">
        <f>+'COEF INDEC'!$D$5</f>
        <v>1.117272096</v>
      </c>
      <c r="J1354" s="475"/>
      <c r="K1354" s="475"/>
    </row>
    <row r="1355" spans="1:11" s="467" customFormat="1" ht="13.5" thickBot="1" x14ac:dyDescent="0.25">
      <c r="A1355" s="460"/>
      <c r="B1355" s="475"/>
      <c r="C1355" s="462"/>
      <c r="D1355" s="461"/>
      <c r="E1355" s="463"/>
      <c r="F1355" s="464"/>
      <c r="G1355" s="465"/>
      <c r="H1355" s="466">
        <f>+H1353*H1354</f>
        <v>436.48928625945217</v>
      </c>
      <c r="J1355" s="475"/>
      <c r="K1355" s="475"/>
    </row>
    <row r="1356" spans="1:11" ht="13.5" thickBot="1" x14ac:dyDescent="0.25">
      <c r="A1356" s="93"/>
      <c r="B1356" s="108"/>
      <c r="C1356" s="126"/>
      <c r="D1356" s="108"/>
      <c r="E1356" s="107"/>
      <c r="F1356" s="111" t="s">
        <v>43</v>
      </c>
      <c r="G1356" s="112"/>
      <c r="H1356" s="184">
        <f>+'[1]COEF. RESUMEN'!$D$19</f>
        <v>1.587</v>
      </c>
      <c r="J1356" s="475"/>
      <c r="K1356" s="475"/>
    </row>
    <row r="1357" spans="1:11" ht="13.5" thickBot="1" x14ac:dyDescent="0.25">
      <c r="A1357" s="93"/>
      <c r="B1357" s="108"/>
      <c r="C1357" s="106"/>
      <c r="D1357" s="106"/>
      <c r="E1357" s="107"/>
      <c r="F1357" s="340" t="s">
        <v>7</v>
      </c>
      <c r="G1357" s="341"/>
      <c r="H1357" s="474">
        <f>+H1356*H1355</f>
        <v>692.70849729375061</v>
      </c>
      <c r="I1357" s="504"/>
      <c r="J1357" s="475"/>
      <c r="K1357" s="475"/>
    </row>
    <row r="1358" spans="1:11" x14ac:dyDescent="0.2">
      <c r="A1358" s="93"/>
      <c r="B1358" s="108"/>
      <c r="C1358" s="106"/>
      <c r="D1358" s="106"/>
      <c r="E1358" s="109"/>
      <c r="I1358" s="504"/>
      <c r="J1358" s="475"/>
      <c r="K1358" s="475"/>
    </row>
    <row r="1359" spans="1:11" x14ac:dyDescent="0.2">
      <c r="A1359" s="93"/>
      <c r="B1359" s="108"/>
      <c r="C1359" s="106"/>
      <c r="D1359" s="106"/>
      <c r="E1359" s="109"/>
      <c r="I1359" s="504"/>
      <c r="J1359" s="475"/>
      <c r="K1359" s="475"/>
    </row>
    <row r="1360" spans="1:11" x14ac:dyDescent="0.2">
      <c r="A1360" s="93"/>
      <c r="B1360" s="108"/>
      <c r="C1360" s="106"/>
      <c r="D1360" s="106"/>
      <c r="E1360" s="109"/>
      <c r="I1360" s="504"/>
      <c r="J1360" s="475"/>
      <c r="K1360" s="475"/>
    </row>
    <row r="1361" spans="1:11" x14ac:dyDescent="0.2">
      <c r="A1361" s="93"/>
      <c r="B1361" s="108"/>
      <c r="C1361" s="106"/>
      <c r="D1361" s="106"/>
      <c r="E1361" s="109"/>
      <c r="I1361" s="504"/>
      <c r="J1361" s="475"/>
      <c r="K1361" s="475"/>
    </row>
    <row r="1362" spans="1:11" x14ac:dyDescent="0.2">
      <c r="A1362" s="93"/>
      <c r="B1362" s="108"/>
      <c r="C1362" s="106"/>
      <c r="D1362" s="106"/>
      <c r="E1362" s="109"/>
      <c r="I1362" s="504"/>
      <c r="J1362" s="475"/>
      <c r="K1362" s="475"/>
    </row>
    <row r="1363" spans="1:11" x14ac:dyDescent="0.2">
      <c r="A1363" s="93"/>
      <c r="B1363" s="108"/>
      <c r="C1363" s="106"/>
      <c r="D1363" s="106"/>
      <c r="E1363" s="109"/>
      <c r="I1363" s="504"/>
      <c r="J1363" s="475"/>
      <c r="K1363" s="475"/>
    </row>
    <row r="1364" spans="1:11" x14ac:dyDescent="0.2">
      <c r="A1364" s="93"/>
      <c r="B1364" s="108"/>
      <c r="C1364" s="106"/>
      <c r="D1364" s="106"/>
      <c r="E1364" s="109"/>
      <c r="I1364" s="504"/>
      <c r="J1364" s="475"/>
      <c r="K1364" s="475"/>
    </row>
    <row r="1365" spans="1:11" x14ac:dyDescent="0.2">
      <c r="A1365" s="93"/>
      <c r="B1365" s="108"/>
      <c r="C1365" s="106"/>
      <c r="D1365" s="106"/>
      <c r="E1365" s="109"/>
      <c r="F1365" s="338"/>
      <c r="G1365" s="338"/>
      <c r="H1365" s="338"/>
      <c r="I1365" s="504"/>
      <c r="J1365" s="475"/>
      <c r="K1365" s="475"/>
    </row>
    <row r="1366" spans="1:11" ht="13.5" thickBot="1" x14ac:dyDescent="0.25">
      <c r="A1366" s="93"/>
      <c r="B1366" s="108"/>
      <c r="C1366" s="106"/>
      <c r="D1366" s="106"/>
      <c r="E1366" s="109"/>
      <c r="F1366" s="338"/>
      <c r="G1366" s="339"/>
      <c r="H1366" s="338"/>
      <c r="J1366" s="475"/>
      <c r="K1366" s="475"/>
    </row>
    <row r="1367" spans="1:11" ht="13.5" thickBot="1" x14ac:dyDescent="0.25">
      <c r="A1367" s="353" t="s">
        <v>382</v>
      </c>
      <c r="B1367" s="354" t="s">
        <v>109</v>
      </c>
      <c r="C1367" s="354"/>
      <c r="D1367" s="354"/>
      <c r="E1367" s="354"/>
      <c r="F1367" s="354"/>
      <c r="G1367" s="354"/>
      <c r="H1367" s="355"/>
      <c r="J1367" s="475"/>
      <c r="K1367" s="475"/>
    </row>
    <row r="1368" spans="1:11" ht="13.5" thickBot="1" x14ac:dyDescent="0.25">
      <c r="A1368" s="357"/>
      <c r="B1368" s="358" t="s">
        <v>383</v>
      </c>
      <c r="C1368" s="358"/>
      <c r="D1368" s="358"/>
      <c r="E1368" s="358"/>
      <c r="F1368" s="358"/>
      <c r="G1368" s="358"/>
      <c r="H1368" s="357"/>
      <c r="J1368" s="475"/>
      <c r="K1368" s="475"/>
    </row>
    <row r="1369" spans="1:11" x14ac:dyDescent="0.2">
      <c r="A1369" s="93"/>
      <c r="B1369" s="97"/>
      <c r="C1369" s="1" t="s">
        <v>37</v>
      </c>
      <c r="D1369" s="98"/>
      <c r="E1369" s="98"/>
      <c r="F1369" s="99"/>
      <c r="G1369" s="100"/>
      <c r="H1369" s="101"/>
      <c r="J1369" s="475"/>
      <c r="K1369" s="475"/>
    </row>
    <row r="1370" spans="1:11" x14ac:dyDescent="0.2">
      <c r="A1370" s="93"/>
      <c r="B1370" s="318" t="s">
        <v>392</v>
      </c>
      <c r="C1370" s="365" t="s">
        <v>403</v>
      </c>
      <c r="D1370" s="103" t="s">
        <v>404</v>
      </c>
      <c r="E1370" s="433">
        <f>G1370/F1370</f>
        <v>6.4975681768170229E-2</v>
      </c>
      <c r="F1370" s="400">
        <v>305.48</v>
      </c>
      <c r="G1370" s="449">
        <v>19.848771266540645</v>
      </c>
      <c r="H1370" s="95"/>
      <c r="J1370" s="475"/>
      <c r="K1370" s="475"/>
    </row>
    <row r="1371" spans="1:11" ht="13.5" thickBot="1" x14ac:dyDescent="0.25">
      <c r="A1371" s="93"/>
      <c r="B1371" s="318"/>
      <c r="C1371" s="102"/>
      <c r="D1371" s="103"/>
      <c r="E1371" s="323"/>
      <c r="F1371" s="104"/>
      <c r="G1371" s="105"/>
      <c r="H1371" s="95"/>
      <c r="J1371" s="475"/>
      <c r="K1371" s="475"/>
    </row>
    <row r="1372" spans="1:11" x14ac:dyDescent="0.2">
      <c r="A1372" s="93"/>
      <c r="B1372" s="321"/>
      <c r="C1372" s="1" t="s">
        <v>25</v>
      </c>
      <c r="D1372" s="98"/>
      <c r="E1372" s="322"/>
      <c r="F1372" s="99"/>
      <c r="G1372" s="100"/>
      <c r="H1372" s="95"/>
      <c r="J1372" s="475"/>
      <c r="K1372" s="475"/>
    </row>
    <row r="1373" spans="1:11" x14ac:dyDescent="0.2">
      <c r="A1373" s="93"/>
      <c r="B1373" s="318"/>
      <c r="C1373" s="365"/>
      <c r="D1373" s="366"/>
      <c r="E1373" s="366"/>
      <c r="F1373" s="104"/>
      <c r="G1373" s="105">
        <v>0</v>
      </c>
      <c r="H1373" s="95"/>
      <c r="J1373" s="475"/>
      <c r="K1373" s="475"/>
    </row>
    <row r="1374" spans="1:11" ht="13.5" thickBot="1" x14ac:dyDescent="0.25">
      <c r="A1374" s="93"/>
      <c r="B1374" s="318"/>
      <c r="C1374" s="102"/>
      <c r="D1374" s="103"/>
      <c r="E1374" s="323"/>
      <c r="F1374" s="104"/>
      <c r="G1374" s="105"/>
      <c r="H1374" s="95"/>
      <c r="J1374" s="475"/>
      <c r="K1374" s="475"/>
    </row>
    <row r="1375" spans="1:11" x14ac:dyDescent="0.2">
      <c r="A1375" s="93"/>
      <c r="B1375" s="321"/>
      <c r="C1375" s="1" t="s">
        <v>41</v>
      </c>
      <c r="D1375" s="98"/>
      <c r="E1375" s="322"/>
      <c r="F1375" s="99"/>
      <c r="G1375" s="100"/>
      <c r="H1375" s="95"/>
      <c r="J1375" s="475"/>
      <c r="K1375" s="475"/>
    </row>
    <row r="1376" spans="1:11" x14ac:dyDescent="0.2">
      <c r="A1376" s="93"/>
      <c r="B1376" s="318" t="s">
        <v>172</v>
      </c>
      <c r="C1376" s="365" t="s">
        <v>431</v>
      </c>
      <c r="D1376" s="103" t="s">
        <v>391</v>
      </c>
      <c r="E1376" s="366">
        <v>1</v>
      </c>
      <c r="F1376" s="104"/>
      <c r="G1376" s="449">
        <v>2.2054190296156273</v>
      </c>
      <c r="H1376" s="95"/>
      <c r="J1376" s="475"/>
      <c r="K1376" s="475"/>
    </row>
    <row r="1377" spans="1:11" ht="13.5" thickBot="1" x14ac:dyDescent="0.25">
      <c r="A1377" s="93"/>
      <c r="B1377" s="319"/>
      <c r="C1377" s="113"/>
      <c r="D1377" s="114"/>
      <c r="E1377" s="320"/>
      <c r="F1377" s="183"/>
      <c r="G1377" s="115"/>
      <c r="H1377" s="95"/>
      <c r="J1377" s="475"/>
      <c r="K1377" s="475"/>
    </row>
    <row r="1378" spans="1:11" ht="13.5" thickBot="1" x14ac:dyDescent="0.25">
      <c r="A1378" s="93"/>
      <c r="B1378" s="108"/>
      <c r="C1378" s="126"/>
      <c r="D1378" s="108"/>
      <c r="E1378" s="107"/>
      <c r="F1378" s="111" t="s">
        <v>42</v>
      </c>
      <c r="G1378" s="112">
        <f>SUM(G1370:G1377)</f>
        <v>22.054190296156271</v>
      </c>
      <c r="H1378" s="110">
        <f>+G1378</f>
        <v>22.054190296156271</v>
      </c>
      <c r="J1378" s="475"/>
      <c r="K1378" s="475"/>
    </row>
    <row r="1379" spans="1:11" s="467" customFormat="1" ht="13.5" thickBot="1" x14ac:dyDescent="0.25">
      <c r="A1379" s="460"/>
      <c r="B1379" s="561" t="s">
        <v>486</v>
      </c>
      <c r="C1379" s="562"/>
      <c r="D1379" s="562"/>
      <c r="E1379" s="562"/>
      <c r="F1379" s="562"/>
      <c r="G1379" s="563"/>
      <c r="H1379" s="470">
        <f>+'COEF INDEC'!$D$5</f>
        <v>1.117272096</v>
      </c>
      <c r="J1379" s="475"/>
      <c r="K1379" s="475"/>
    </row>
    <row r="1380" spans="1:11" s="467" customFormat="1" ht="13.5" thickBot="1" x14ac:dyDescent="0.25">
      <c r="A1380" s="460"/>
      <c r="B1380" s="461"/>
      <c r="C1380" s="462"/>
      <c r="D1380" s="461"/>
      <c r="E1380" s="463"/>
      <c r="F1380" s="464"/>
      <c r="G1380" s="465"/>
      <c r="H1380" s="466">
        <f>+H1378*H1379</f>
        <v>24.640531417769377</v>
      </c>
      <c r="J1380" s="475"/>
      <c r="K1380" s="475"/>
    </row>
    <row r="1381" spans="1:11" ht="13.5" thickBot="1" x14ac:dyDescent="0.25">
      <c r="A1381" s="93"/>
      <c r="B1381" s="108"/>
      <c r="C1381" s="126"/>
      <c r="D1381" s="108"/>
      <c r="E1381" s="107"/>
      <c r="F1381" s="111" t="s">
        <v>43</v>
      </c>
      <c r="G1381" s="112"/>
      <c r="H1381" s="184">
        <f>+'[1]COEF. RESUMEN'!$D$19</f>
        <v>1.587</v>
      </c>
      <c r="J1381" s="475"/>
      <c r="K1381" s="475"/>
    </row>
    <row r="1382" spans="1:11" ht="13.5" thickBot="1" x14ac:dyDescent="0.25">
      <c r="A1382" s="93"/>
      <c r="B1382" s="108"/>
      <c r="C1382" s="106"/>
      <c r="D1382" s="106"/>
      <c r="E1382" s="107"/>
      <c r="F1382" s="340" t="s">
        <v>7</v>
      </c>
      <c r="G1382" s="341"/>
      <c r="H1382" s="474">
        <f>+H1381*H1380</f>
        <v>39.104523360000002</v>
      </c>
      <c r="I1382" s="504"/>
      <c r="J1382" s="475"/>
      <c r="K1382" s="475"/>
    </row>
    <row r="1383" spans="1:11" ht="13.5" thickBot="1" x14ac:dyDescent="0.25">
      <c r="A1383" s="93"/>
      <c r="B1383" s="108"/>
      <c r="C1383" s="106"/>
      <c r="D1383" s="106"/>
      <c r="E1383" s="109"/>
      <c r="F1383" s="338"/>
      <c r="G1383" s="339"/>
      <c r="H1383" s="339"/>
      <c r="J1383" s="475"/>
      <c r="K1383" s="475"/>
    </row>
    <row r="1384" spans="1:11" ht="13.5" thickBot="1" x14ac:dyDescent="0.25">
      <c r="A1384" s="353" t="s">
        <v>384</v>
      </c>
      <c r="B1384" s="354" t="s">
        <v>110</v>
      </c>
      <c r="C1384" s="354"/>
      <c r="D1384" s="354"/>
      <c r="E1384" s="354"/>
      <c r="F1384" s="354"/>
      <c r="G1384" s="354"/>
      <c r="H1384" s="355"/>
      <c r="J1384" s="475"/>
      <c r="K1384" s="475"/>
    </row>
    <row r="1385" spans="1:11" ht="13.5" thickBot="1" x14ac:dyDescent="0.25">
      <c r="A1385" s="357"/>
      <c r="B1385" s="358" t="s">
        <v>385</v>
      </c>
      <c r="C1385" s="358"/>
      <c r="D1385" s="358"/>
      <c r="E1385" s="358"/>
      <c r="F1385" s="358"/>
      <c r="G1385" s="358"/>
      <c r="H1385" s="357"/>
    </row>
    <row r="1386" spans="1:11" x14ac:dyDescent="0.2">
      <c r="A1386" s="93"/>
      <c r="B1386" s="97"/>
      <c r="C1386" s="1" t="s">
        <v>37</v>
      </c>
      <c r="D1386" s="98"/>
      <c r="E1386" s="98"/>
      <c r="F1386" s="99"/>
      <c r="G1386" s="100"/>
      <c r="H1386" s="101"/>
    </row>
    <row r="1387" spans="1:11" x14ac:dyDescent="0.2">
      <c r="A1387" s="93"/>
      <c r="B1387" s="318">
        <v>1</v>
      </c>
      <c r="C1387" s="365" t="s">
        <v>403</v>
      </c>
      <c r="D1387" s="103" t="s">
        <v>404</v>
      </c>
      <c r="E1387" s="433">
        <f>G1387/F1387</f>
        <v>39.620603074987542</v>
      </c>
      <c r="F1387" s="400">
        <v>305.48</v>
      </c>
      <c r="G1387" s="452">
        <v>12103.301827347195</v>
      </c>
      <c r="H1387" s="95"/>
    </row>
    <row r="1388" spans="1:11" ht="13.5" thickBot="1" x14ac:dyDescent="0.25">
      <c r="A1388" s="93"/>
      <c r="B1388" s="318"/>
      <c r="C1388" s="102"/>
      <c r="D1388" s="103"/>
      <c r="E1388" s="323"/>
      <c r="F1388" s="104"/>
      <c r="G1388" s="402"/>
      <c r="H1388" s="95"/>
    </row>
    <row r="1389" spans="1:11" x14ac:dyDescent="0.2">
      <c r="A1389" s="93"/>
      <c r="B1389" s="321"/>
      <c r="C1389" s="1" t="s">
        <v>25</v>
      </c>
      <c r="D1389" s="98"/>
      <c r="E1389" s="322"/>
      <c r="F1389" s="422"/>
      <c r="G1389" s="100"/>
      <c r="H1389" s="95"/>
    </row>
    <row r="1390" spans="1:11" x14ac:dyDescent="0.2">
      <c r="A1390" s="93"/>
      <c r="B1390" s="318">
        <v>2</v>
      </c>
      <c r="C1390" s="365" t="s">
        <v>467</v>
      </c>
      <c r="D1390" s="103" t="s">
        <v>391</v>
      </c>
      <c r="E1390" s="366">
        <v>1</v>
      </c>
      <c r="F1390" s="434">
        <v>3025.8249999999998</v>
      </c>
      <c r="G1390" s="452">
        <v>3025.8254568367993</v>
      </c>
      <c r="H1390" s="95"/>
    </row>
    <row r="1391" spans="1:11" ht="13.5" thickBot="1" x14ac:dyDescent="0.25">
      <c r="A1391" s="93"/>
      <c r="B1391" s="318"/>
      <c r="C1391" s="102"/>
      <c r="D1391" s="103"/>
      <c r="E1391" s="323"/>
      <c r="F1391" s="104"/>
      <c r="G1391" s="402"/>
      <c r="H1391" s="95"/>
    </row>
    <row r="1392" spans="1:11" x14ac:dyDescent="0.2">
      <c r="A1392" s="93"/>
      <c r="B1392" s="321"/>
      <c r="C1392" s="1" t="s">
        <v>41</v>
      </c>
      <c r="D1392" s="98"/>
      <c r="E1392" s="322"/>
      <c r="F1392" s="422"/>
      <c r="G1392" s="100"/>
      <c r="H1392" s="95"/>
    </row>
    <row r="1393" spans="1:11" x14ac:dyDescent="0.2">
      <c r="A1393" s="93"/>
      <c r="B1393" s="318">
        <v>3</v>
      </c>
      <c r="C1393" s="365" t="s">
        <v>468</v>
      </c>
      <c r="D1393" s="103" t="s">
        <v>391</v>
      </c>
      <c r="E1393" s="366">
        <v>1</v>
      </c>
      <c r="F1393" s="434">
        <v>15129.127</v>
      </c>
      <c r="G1393" s="452">
        <v>15129.127284183995</v>
      </c>
      <c r="H1393" s="95"/>
    </row>
    <row r="1394" spans="1:11" ht="13.5" thickBot="1" x14ac:dyDescent="0.25">
      <c r="A1394" s="93"/>
      <c r="B1394" s="319"/>
      <c r="C1394" s="113"/>
      <c r="D1394" s="114"/>
      <c r="E1394" s="320"/>
      <c r="F1394" s="183"/>
      <c r="G1394" s="115"/>
      <c r="H1394" s="95"/>
    </row>
    <row r="1395" spans="1:11" ht="13.5" thickBot="1" x14ac:dyDescent="0.25">
      <c r="A1395" s="93"/>
      <c r="B1395" s="108"/>
      <c r="C1395" s="126"/>
      <c r="D1395" s="108"/>
      <c r="E1395" s="107"/>
      <c r="F1395" s="111" t="s">
        <v>42</v>
      </c>
      <c r="G1395" s="112">
        <f>SUM(G1387:G1394)</f>
        <v>30258.254568367989</v>
      </c>
      <c r="H1395" s="110">
        <f>+G1395</f>
        <v>30258.254568367989</v>
      </c>
    </row>
    <row r="1396" spans="1:11" s="467" customFormat="1" ht="13.5" thickBot="1" x14ac:dyDescent="0.25">
      <c r="A1396" s="460"/>
      <c r="B1396" s="561" t="s">
        <v>486</v>
      </c>
      <c r="C1396" s="562"/>
      <c r="D1396" s="562"/>
      <c r="E1396" s="562"/>
      <c r="F1396" s="562"/>
      <c r="G1396" s="563"/>
      <c r="H1396" s="470">
        <f>+'COEF INDEC'!$D$5</f>
        <v>1.117272096</v>
      </c>
      <c r="J1396"/>
      <c r="K1396"/>
    </row>
    <row r="1397" spans="1:11" s="467" customFormat="1" ht="13.5" thickBot="1" x14ac:dyDescent="0.25">
      <c r="A1397" s="460"/>
      <c r="B1397" s="461"/>
      <c r="C1397" s="462"/>
      <c r="D1397" s="461"/>
      <c r="E1397" s="463"/>
      <c r="F1397" s="464"/>
      <c r="G1397" s="465"/>
      <c r="H1397" s="466">
        <f>+H1395*H1396</f>
        <v>33806.703502902077</v>
      </c>
      <c r="J1397"/>
      <c r="K1397"/>
    </row>
    <row r="1398" spans="1:11" ht="13.5" thickBot="1" x14ac:dyDescent="0.25">
      <c r="A1398" s="93"/>
      <c r="B1398" s="108"/>
      <c r="C1398" s="126"/>
      <c r="D1398" s="108"/>
      <c r="E1398" s="107"/>
      <c r="F1398" s="111" t="s">
        <v>43</v>
      </c>
      <c r="G1398" s="112"/>
      <c r="H1398" s="184">
        <f>+'[1]COEF. RESUMEN'!$D$19</f>
        <v>1.587</v>
      </c>
    </row>
    <row r="1399" spans="1:11" ht="13.5" thickBot="1" x14ac:dyDescent="0.25">
      <c r="A1399" s="93"/>
      <c r="B1399" s="108"/>
      <c r="C1399" s="106"/>
      <c r="D1399" s="106"/>
      <c r="E1399" s="107"/>
      <c r="F1399" s="340" t="s">
        <v>7</v>
      </c>
      <c r="G1399" s="341"/>
      <c r="H1399" s="474">
        <f>+H1398*H1397</f>
        <v>53651.238459105596</v>
      </c>
      <c r="I1399" s="504"/>
    </row>
    <row r="1400" spans="1:11" ht="13.5" customHeight="1" x14ac:dyDescent="0.2">
      <c r="A1400" s="93"/>
      <c r="B1400" s="108"/>
      <c r="C1400" s="106"/>
      <c r="D1400" s="106"/>
      <c r="E1400" s="346"/>
      <c r="F1400" s="338"/>
      <c r="G1400" s="339"/>
      <c r="H1400" s="339"/>
    </row>
    <row r="1401" spans="1:11" ht="13.5" customHeight="1" x14ac:dyDescent="0.2">
      <c r="A1401" s="93"/>
      <c r="B1401" s="108"/>
      <c r="C1401" s="106"/>
      <c r="D1401" s="106"/>
      <c r="E1401" s="346"/>
      <c r="F1401" s="338"/>
      <c r="G1401" s="339"/>
      <c r="H1401" s="339"/>
      <c r="I1401" s="335"/>
    </row>
    <row r="1402" spans="1:11" ht="4.5" customHeight="1" x14ac:dyDescent="0.2"/>
    <row r="1403" spans="1:11" ht="19.5" customHeight="1" x14ac:dyDescent="0.2">
      <c r="A1403" s="553" t="s">
        <v>477</v>
      </c>
      <c r="B1403" s="554"/>
      <c r="C1403" s="554"/>
      <c r="D1403" s="554"/>
      <c r="E1403" s="555"/>
    </row>
    <row r="1404" spans="1:11" ht="5.25" customHeight="1" x14ac:dyDescent="0.2">
      <c r="A1404" s="429"/>
      <c r="B1404" s="429"/>
      <c r="C1404" s="429"/>
      <c r="D1404" s="429"/>
      <c r="E1404" s="429"/>
    </row>
    <row r="1405" spans="1:11" ht="17.25" customHeight="1" x14ac:dyDescent="0.2">
      <c r="A1405" s="430" t="s">
        <v>470</v>
      </c>
      <c r="B1405" s="430"/>
      <c r="C1405" s="430"/>
      <c r="D1405" s="550" t="s">
        <v>471</v>
      </c>
      <c r="E1405" s="550"/>
      <c r="J1405" s="467"/>
      <c r="K1405" s="467"/>
    </row>
    <row r="1406" spans="1:11" ht="17.25" customHeight="1" x14ac:dyDescent="0.2">
      <c r="A1406" s="549" t="s">
        <v>472</v>
      </c>
      <c r="B1406" s="549"/>
      <c r="C1406" s="549"/>
      <c r="D1406" s="550" t="s">
        <v>479</v>
      </c>
      <c r="E1406" s="550"/>
      <c r="J1406" s="467"/>
      <c r="K1406" s="467"/>
    </row>
    <row r="1407" spans="1:11" ht="17.25" customHeight="1" x14ac:dyDescent="0.2">
      <c r="A1407" s="549" t="s">
        <v>473</v>
      </c>
      <c r="B1407" s="549"/>
      <c r="C1407" s="549"/>
      <c r="D1407" s="550" t="s">
        <v>474</v>
      </c>
      <c r="E1407" s="550"/>
    </row>
    <row r="1408" spans="1:11" ht="17.25" customHeight="1" x14ac:dyDescent="0.2">
      <c r="A1408" s="549" t="s">
        <v>475</v>
      </c>
      <c r="B1408" s="549"/>
      <c r="C1408" s="549"/>
      <c r="D1408" s="550" t="s">
        <v>476</v>
      </c>
      <c r="E1408" s="550"/>
    </row>
    <row r="1409" spans="1:11" ht="17.25" customHeight="1" x14ac:dyDescent="0.2">
      <c r="A1409" s="551"/>
      <c r="B1409" s="551"/>
      <c r="C1409" s="551"/>
      <c r="D1409" s="552"/>
      <c r="E1409" s="552"/>
    </row>
    <row r="1410" spans="1:11" x14ac:dyDescent="0.2">
      <c r="J1410" s="467"/>
      <c r="K1410" s="467"/>
    </row>
  </sheetData>
  <mergeCells count="124">
    <mergeCell ref="B1396:G1396"/>
    <mergeCell ref="B1322:G1322"/>
    <mergeCell ref="B1338:G1338"/>
    <mergeCell ref="B1354:G1354"/>
    <mergeCell ref="B1379:G1379"/>
    <mergeCell ref="B1225:G1225"/>
    <mergeCell ref="B1242:G1242"/>
    <mergeCell ref="B1265:G1265"/>
    <mergeCell ref="B1281:G1281"/>
    <mergeCell ref="B1297:G1297"/>
    <mergeCell ref="B1125:G1125"/>
    <mergeCell ref="B1152:G1152"/>
    <mergeCell ref="B1168:G1168"/>
    <mergeCell ref="B1184:G1184"/>
    <mergeCell ref="B1209:G1209"/>
    <mergeCell ref="B1036:G1036"/>
    <mergeCell ref="B1054:G1054"/>
    <mergeCell ref="B1070:G1070"/>
    <mergeCell ref="B1093:G1093"/>
    <mergeCell ref="B1109:G1109"/>
    <mergeCell ref="B939:G939"/>
    <mergeCell ref="B955:G955"/>
    <mergeCell ref="B980:G980"/>
    <mergeCell ref="B997:G997"/>
    <mergeCell ref="B1013:G1013"/>
    <mergeCell ref="B841:G841"/>
    <mergeCell ref="B865:G865"/>
    <mergeCell ref="B882:G882"/>
    <mergeCell ref="B898:G898"/>
    <mergeCell ref="B923:G923"/>
    <mergeCell ref="B752:G752"/>
    <mergeCell ref="B768:G768"/>
    <mergeCell ref="B784:G784"/>
    <mergeCell ref="B809:G809"/>
    <mergeCell ref="B825:G825"/>
    <mergeCell ref="B655:G655"/>
    <mergeCell ref="B673:G673"/>
    <mergeCell ref="B694:G694"/>
    <mergeCell ref="B710:G710"/>
    <mergeCell ref="B726:G726"/>
    <mergeCell ref="B542:G542"/>
    <mergeCell ref="B558:G558"/>
    <mergeCell ref="B581:G581"/>
    <mergeCell ref="B411:G411"/>
    <mergeCell ref="B429:G429"/>
    <mergeCell ref="B445:G445"/>
    <mergeCell ref="B469:G469"/>
    <mergeCell ref="B486:G486"/>
    <mergeCell ref="B547:H547"/>
    <mergeCell ref="B515:H515"/>
    <mergeCell ref="B531:H531"/>
    <mergeCell ref="B491:H491"/>
    <mergeCell ref="B474:G474"/>
    <mergeCell ref="B242:G242"/>
    <mergeCell ref="B258:G258"/>
    <mergeCell ref="B274:G274"/>
    <mergeCell ref="B298:G298"/>
    <mergeCell ref="B231:H231"/>
    <mergeCell ref="B361:H361"/>
    <mergeCell ref="B377:H377"/>
    <mergeCell ref="B502:G502"/>
    <mergeCell ref="B526:G526"/>
    <mergeCell ref="A6:B6"/>
    <mergeCell ref="B22:G22"/>
    <mergeCell ref="B38:G38"/>
    <mergeCell ref="B54:G54"/>
    <mergeCell ref="B73:G73"/>
    <mergeCell ref="B117:H117"/>
    <mergeCell ref="B134:H134"/>
    <mergeCell ref="B135:H135"/>
    <mergeCell ref="G7:H7"/>
    <mergeCell ref="B9:C9"/>
    <mergeCell ref="C11:G11"/>
    <mergeCell ref="C27:G27"/>
    <mergeCell ref="C43:G43"/>
    <mergeCell ref="B60:H60"/>
    <mergeCell ref="A7:A8"/>
    <mergeCell ref="B7:B8"/>
    <mergeCell ref="C7:C8"/>
    <mergeCell ref="D7:D8"/>
    <mergeCell ref="E7:E8"/>
    <mergeCell ref="B586:H586"/>
    <mergeCell ref="B570:H570"/>
    <mergeCell ref="A643:H643"/>
    <mergeCell ref="B644:H644"/>
    <mergeCell ref="B602:H602"/>
    <mergeCell ref="B627:H627"/>
    <mergeCell ref="B597:G597"/>
    <mergeCell ref="B613:G613"/>
    <mergeCell ref="B638:G638"/>
    <mergeCell ref="B400:H400"/>
    <mergeCell ref="B151:H151"/>
    <mergeCell ref="B173:H173"/>
    <mergeCell ref="B189:H189"/>
    <mergeCell ref="B205:H205"/>
    <mergeCell ref="C95:G95"/>
    <mergeCell ref="B61:G61"/>
    <mergeCell ref="B94:H94"/>
    <mergeCell ref="B116:H116"/>
    <mergeCell ref="C78:G78"/>
    <mergeCell ref="C62:G62"/>
    <mergeCell ref="B89:G89"/>
    <mergeCell ref="B106:G106"/>
    <mergeCell ref="B128:G128"/>
    <mergeCell ref="B146:G146"/>
    <mergeCell ref="B162:G162"/>
    <mergeCell ref="B184:G184"/>
    <mergeCell ref="B200:G200"/>
    <mergeCell ref="B314:G314"/>
    <mergeCell ref="B330:G330"/>
    <mergeCell ref="B355:G355"/>
    <mergeCell ref="B372:G372"/>
    <mergeCell ref="B388:G388"/>
    <mergeCell ref="B216:G216"/>
    <mergeCell ref="A1408:C1408"/>
    <mergeCell ref="D1408:E1408"/>
    <mergeCell ref="A1409:C1409"/>
    <mergeCell ref="D1409:E1409"/>
    <mergeCell ref="A1403:E1403"/>
    <mergeCell ref="D1405:E1405"/>
    <mergeCell ref="A1406:C1406"/>
    <mergeCell ref="D1406:E1406"/>
    <mergeCell ref="A1407:C1407"/>
    <mergeCell ref="D1407:E1407"/>
  </mergeCells>
  <pageMargins left="0" right="0"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1:M622"/>
  <sheetViews>
    <sheetView showGridLines="0" tabSelected="1" view="pageBreakPreview" topLeftCell="A22" zoomScale="60" zoomScaleNormal="80" zoomScalePageLayoutView="60" workbookViewId="0">
      <selection activeCell="N27" sqref="N27"/>
    </sheetView>
  </sheetViews>
  <sheetFormatPr baseColWidth="10" defaultColWidth="11.42578125" defaultRowHeight="15" customHeight="1" x14ac:dyDescent="0.2"/>
  <cols>
    <col min="1" max="1" width="2.5703125" style="116" customWidth="1"/>
    <col min="2" max="2" width="13.85546875" style="120" customWidth="1"/>
    <col min="3" max="3" width="36.140625" style="116" bestFit="1" customWidth="1"/>
    <col min="4" max="4" width="24.7109375" style="120" customWidth="1"/>
    <col min="5" max="5" width="28.140625" style="120" customWidth="1"/>
    <col min="6" max="6" width="18.5703125" style="120" customWidth="1"/>
    <col min="7" max="8" width="23.140625" style="120" customWidth="1"/>
    <col min="9" max="9" width="23.7109375" style="120" customWidth="1"/>
    <col min="10" max="10" width="23.85546875" style="120" customWidth="1"/>
    <col min="11" max="11" width="61" style="120" customWidth="1"/>
    <col min="12" max="16384" width="11.42578125" style="116"/>
  </cols>
  <sheetData>
    <row r="1" spans="2:13" ht="36.75" customHeight="1" thickBot="1" x14ac:dyDescent="0.25">
      <c r="B1" s="581" t="s">
        <v>79</v>
      </c>
      <c r="C1" s="581"/>
      <c r="D1" s="581"/>
      <c r="E1" s="581"/>
      <c r="F1" s="581"/>
      <c r="G1" s="581"/>
      <c r="H1" s="581"/>
      <c r="I1" s="581"/>
      <c r="J1" s="581"/>
      <c r="K1" s="581"/>
    </row>
    <row r="2" spans="2:13" s="75" customFormat="1" ht="17.25" customHeight="1" x14ac:dyDescent="0.2">
      <c r="B2" s="45" t="s">
        <v>111</v>
      </c>
      <c r="C2" s="46"/>
      <c r="D2" s="46"/>
      <c r="E2" s="46"/>
      <c r="F2" s="46"/>
      <c r="G2" s="46"/>
      <c r="H2" s="46"/>
      <c r="I2" s="47"/>
      <c r="J2" s="47"/>
      <c r="K2" s="48"/>
    </row>
    <row r="3" spans="2:13" s="75" customFormat="1" ht="17.25" customHeight="1" x14ac:dyDescent="0.2">
      <c r="B3" s="151" t="s">
        <v>112</v>
      </c>
      <c r="C3" s="49"/>
      <c r="D3" s="49"/>
      <c r="E3" s="49"/>
      <c r="F3" s="49"/>
      <c r="G3" s="49"/>
      <c r="H3" s="50"/>
      <c r="I3" s="51"/>
      <c r="J3" s="224"/>
      <c r="K3" s="52"/>
    </row>
    <row r="4" spans="2:13" s="75" customFormat="1" ht="17.25" customHeight="1" x14ac:dyDescent="0.2">
      <c r="B4" s="151" t="s">
        <v>116</v>
      </c>
      <c r="C4" s="53"/>
      <c r="D4" s="53"/>
      <c r="E4" s="53"/>
      <c r="F4" s="53"/>
      <c r="G4" s="53"/>
      <c r="H4" s="53"/>
      <c r="I4" s="51"/>
      <c r="J4" s="224"/>
      <c r="K4" s="52"/>
    </row>
    <row r="5" spans="2:13" s="75" customFormat="1" ht="17.25" customHeight="1" thickBot="1" x14ac:dyDescent="0.25">
      <c r="B5" s="151" t="s">
        <v>492</v>
      </c>
      <c r="C5" s="53"/>
      <c r="D5" s="53"/>
      <c r="E5" s="53"/>
      <c r="F5" s="53"/>
      <c r="G5" s="53"/>
      <c r="H5" s="53"/>
      <c r="I5" s="51"/>
      <c r="J5" s="224"/>
      <c r="K5" s="52"/>
    </row>
    <row r="6" spans="2:13" s="75" customFormat="1" ht="17.25" customHeight="1" thickBot="1" x14ac:dyDescent="0.25">
      <c r="B6" s="151" t="str">
        <f>+PRESUPUESTO!$B6</f>
        <v>SALTO PCIA. DE BUENOS AIRES</v>
      </c>
      <c r="C6" s="53" t="s">
        <v>114</v>
      </c>
      <c r="D6" s="53"/>
      <c r="E6" s="54"/>
      <c r="F6" s="54"/>
      <c r="G6" s="501">
        <f>+G14/$E$14</f>
        <v>1.3985683458401016E-8</v>
      </c>
      <c r="H6" s="501">
        <f>+H14/$E$14</f>
        <v>1.3615201904331577E-8</v>
      </c>
      <c r="I6" s="501">
        <f>+I17/$E$17</f>
        <v>7.2574054686693706E-7</v>
      </c>
      <c r="J6" s="501">
        <f>+J17/$E$17</f>
        <v>1.3657117563768725E-6</v>
      </c>
      <c r="K6" s="52"/>
    </row>
    <row r="7" spans="2:13" s="75" customFormat="1" ht="17.25" customHeight="1" thickBot="1" x14ac:dyDescent="0.25">
      <c r="B7" s="491">
        <v>44621</v>
      </c>
      <c r="C7" s="492"/>
      <c r="D7" s="493"/>
      <c r="E7" s="494"/>
      <c r="F7" s="494"/>
      <c r="G7" s="494"/>
      <c r="H7" s="497"/>
      <c r="I7" s="497"/>
      <c r="J7" s="498"/>
      <c r="K7" s="499"/>
    </row>
    <row r="8" spans="2:13" ht="18.75" thickBot="1" x14ac:dyDescent="0.25">
      <c r="B8" s="582" t="s">
        <v>15</v>
      </c>
      <c r="C8" s="583"/>
      <c r="D8" s="583"/>
      <c r="E8" s="583"/>
      <c r="F8" s="583"/>
      <c r="G8" s="583"/>
      <c r="H8" s="583"/>
      <c r="I8" s="583"/>
      <c r="J8" s="583"/>
      <c r="K8" s="584"/>
    </row>
    <row r="9" spans="2:13" s="118" customFormat="1" ht="30" customHeight="1" thickBot="1" x14ac:dyDescent="0.25">
      <c r="B9" s="585" t="s">
        <v>5</v>
      </c>
      <c r="C9" s="586"/>
      <c r="D9" s="166" t="s">
        <v>75</v>
      </c>
      <c r="E9" s="166" t="s">
        <v>76</v>
      </c>
      <c r="F9" s="241">
        <v>0</v>
      </c>
      <c r="G9" s="200">
        <v>30</v>
      </c>
      <c r="H9" s="200">
        <v>60</v>
      </c>
      <c r="I9" s="200">
        <v>90</v>
      </c>
      <c r="J9" s="200">
        <v>120</v>
      </c>
      <c r="K9" s="206" t="s">
        <v>88</v>
      </c>
    </row>
    <row r="10" spans="2:13" s="128" customFormat="1" ht="15" customHeight="1" thickBot="1" x14ac:dyDescent="0.25">
      <c r="B10" s="167">
        <v>1</v>
      </c>
      <c r="C10" s="168" t="s">
        <v>99</v>
      </c>
      <c r="D10" s="169">
        <v>4.3299999999999998E-2</v>
      </c>
      <c r="E10" s="170">
        <f>+PRESUPUESTO!I14</f>
        <v>764814.12</v>
      </c>
      <c r="F10" s="203"/>
      <c r="G10" s="500">
        <v>1</v>
      </c>
      <c r="H10" s="500"/>
      <c r="I10" s="284"/>
      <c r="J10" s="284"/>
      <c r="K10" s="285"/>
      <c r="L10" s="165">
        <f>SUM(G10:K10)</f>
        <v>1</v>
      </c>
      <c r="M10" s="128" t="s">
        <v>80</v>
      </c>
    </row>
    <row r="11" spans="2:13" s="128" customFormat="1" ht="15" customHeight="1" thickBot="1" x14ac:dyDescent="0.25">
      <c r="B11" s="171">
        <f>+B10+1</f>
        <v>2</v>
      </c>
      <c r="C11" s="172" t="s">
        <v>101</v>
      </c>
      <c r="D11" s="127">
        <v>0.25890000000000002</v>
      </c>
      <c r="E11" s="173">
        <f>+PRESUPUESTO!I18</f>
        <v>4571024.5542672193</v>
      </c>
      <c r="F11" s="203"/>
      <c r="G11" s="501">
        <v>0.28316249274975491</v>
      </c>
      <c r="H11" s="501">
        <v>0.23894583575008169</v>
      </c>
      <c r="I11" s="501">
        <v>0.29330953615296679</v>
      </c>
      <c r="J11" s="501">
        <v>0.18458213534719661</v>
      </c>
      <c r="K11" s="285"/>
      <c r="L11" s="165">
        <f>SUM(G11:K11)</f>
        <v>1</v>
      </c>
      <c r="M11" s="128" t="s">
        <v>80</v>
      </c>
    </row>
    <row r="12" spans="2:13" s="128" customFormat="1" ht="15" customHeight="1" thickBot="1" x14ac:dyDescent="0.25">
      <c r="B12" s="193">
        <v>3</v>
      </c>
      <c r="C12" s="194" t="s">
        <v>102</v>
      </c>
      <c r="D12" s="195">
        <v>4.7999999999999996E-3</v>
      </c>
      <c r="E12" s="196">
        <f>+PRESUPUESTO!I43</f>
        <v>84800.955035998326</v>
      </c>
      <c r="F12" s="201"/>
      <c r="G12" s="501">
        <v>0.80237154150197632</v>
      </c>
      <c r="H12" s="501">
        <v>0.19762845849802371</v>
      </c>
      <c r="I12" s="501"/>
      <c r="J12" s="202"/>
      <c r="K12" s="207"/>
      <c r="L12" s="165"/>
    </row>
    <row r="13" spans="2:13" s="128" customFormat="1" ht="15" customHeight="1" thickBot="1" x14ac:dyDescent="0.25">
      <c r="B13" s="193">
        <v>4</v>
      </c>
      <c r="C13" s="194" t="s">
        <v>103</v>
      </c>
      <c r="D13" s="195">
        <v>5.5E-2</v>
      </c>
      <c r="E13" s="196">
        <f>+PRESUPUESTO!I46</f>
        <v>971300.50424387772</v>
      </c>
      <c r="F13" s="201"/>
      <c r="G13" s="202"/>
      <c r="H13" s="502">
        <v>0.17306033243227698</v>
      </c>
      <c r="I13" s="502">
        <v>0.34508540863863807</v>
      </c>
      <c r="J13" s="502">
        <v>0.48185425892908496</v>
      </c>
      <c r="K13" s="207"/>
      <c r="L13" s="165"/>
    </row>
    <row r="14" spans="2:13" s="128" customFormat="1" ht="15" customHeight="1" thickBot="1" x14ac:dyDescent="0.25">
      <c r="B14" s="193">
        <v>5</v>
      </c>
      <c r="C14" s="194" t="s">
        <v>104</v>
      </c>
      <c r="D14" s="195">
        <v>6.1199999999999997E-2</v>
      </c>
      <c r="E14" s="196">
        <f>+PRESUPUESTO!I60</f>
        <v>1079675.8856313443</v>
      </c>
      <c r="F14" s="201"/>
      <c r="G14" s="502">
        <v>1.5100005174108758E-2</v>
      </c>
      <c r="H14" s="502">
        <v>1.4700005174108761E-2</v>
      </c>
      <c r="I14" s="502">
        <v>0.4397992445801211</v>
      </c>
      <c r="J14" s="502">
        <v>0.53040074507166146</v>
      </c>
      <c r="K14" s="207"/>
      <c r="L14" s="165"/>
    </row>
    <row r="15" spans="2:13" s="128" customFormat="1" ht="15" customHeight="1" thickBot="1" x14ac:dyDescent="0.25">
      <c r="B15" s="193">
        <v>6</v>
      </c>
      <c r="C15" s="194" t="s">
        <v>105</v>
      </c>
      <c r="D15" s="195">
        <v>3.7699999999999997E-2</v>
      </c>
      <c r="E15" s="196">
        <f>+PRESUPUESTO!I84</f>
        <v>664776.87965368538</v>
      </c>
      <c r="F15" s="201"/>
      <c r="G15" s="202"/>
      <c r="H15" s="202"/>
      <c r="I15" s="202"/>
      <c r="J15" s="502">
        <v>1</v>
      </c>
      <c r="K15" s="207"/>
      <c r="L15" s="165"/>
    </row>
    <row r="16" spans="2:13" s="128" customFormat="1" ht="15" customHeight="1" thickBot="1" x14ac:dyDescent="0.25">
      <c r="B16" s="193">
        <v>7</v>
      </c>
      <c r="C16" s="194" t="s">
        <v>106</v>
      </c>
      <c r="D16" s="195">
        <v>2.6100000000000002E-2</v>
      </c>
      <c r="E16" s="196">
        <f>+PRESUPUESTO!I90</f>
        <v>460986.47168984456</v>
      </c>
      <c r="F16" s="201"/>
      <c r="G16" s="202"/>
      <c r="H16" s="202"/>
      <c r="I16" s="202"/>
      <c r="J16" s="502">
        <v>1</v>
      </c>
      <c r="K16" s="207"/>
      <c r="L16" s="165"/>
    </row>
    <row r="17" spans="2:12" s="128" customFormat="1" ht="15" customHeight="1" thickBot="1" x14ac:dyDescent="0.25">
      <c r="B17" s="193">
        <v>8</v>
      </c>
      <c r="C17" s="194" t="s">
        <v>107</v>
      </c>
      <c r="D17" s="195">
        <v>2.7099999999999999E-2</v>
      </c>
      <c r="E17" s="196">
        <f>+PRESUPUESTO!I94</f>
        <v>478136.65100036748</v>
      </c>
      <c r="F17" s="201"/>
      <c r="G17" s="202"/>
      <c r="H17" s="202"/>
      <c r="I17" s="502">
        <v>0.3470031545741325</v>
      </c>
      <c r="J17" s="502">
        <v>0.65299684542586756</v>
      </c>
      <c r="K17" s="207"/>
      <c r="L17" s="165"/>
    </row>
    <row r="18" spans="2:12" s="128" customFormat="1" ht="15" customHeight="1" thickBot="1" x14ac:dyDescent="0.25">
      <c r="B18" s="193">
        <v>9</v>
      </c>
      <c r="C18" s="194" t="s">
        <v>108</v>
      </c>
      <c r="D18" s="195">
        <v>0.48139999999999999</v>
      </c>
      <c r="E18" s="196">
        <f>+PRESUPUESTO!I97</f>
        <v>6957715.2105831308</v>
      </c>
      <c r="F18" s="201"/>
      <c r="G18" s="202"/>
      <c r="H18" s="202"/>
      <c r="I18" s="202"/>
      <c r="J18" s="502">
        <v>1</v>
      </c>
      <c r="K18" s="207"/>
      <c r="L18" s="165"/>
    </row>
    <row r="19" spans="2:12" s="128" customFormat="1" ht="15" customHeight="1" thickBot="1" x14ac:dyDescent="0.25">
      <c r="B19" s="193">
        <v>10</v>
      </c>
      <c r="C19" s="194" t="s">
        <v>109</v>
      </c>
      <c r="D19" s="195">
        <v>1.5E-3</v>
      </c>
      <c r="E19" s="196">
        <f>+PRESUPUESTO!I105</f>
        <v>26591.0758848</v>
      </c>
      <c r="F19" s="201"/>
      <c r="G19" s="202"/>
      <c r="H19" s="202"/>
      <c r="I19" s="202"/>
      <c r="J19" s="502">
        <v>1</v>
      </c>
      <c r="K19" s="207"/>
      <c r="L19" s="165"/>
    </row>
    <row r="20" spans="2:12" s="128" customFormat="1" ht="15" customHeight="1" thickBot="1" x14ac:dyDescent="0.25">
      <c r="B20" s="193">
        <v>11</v>
      </c>
      <c r="C20" s="194" t="s">
        <v>110</v>
      </c>
      <c r="D20" s="195">
        <v>0</v>
      </c>
      <c r="E20" s="196">
        <f>+PRESUPUESTO!I107</f>
        <v>53651.238459105596</v>
      </c>
      <c r="F20" s="203"/>
      <c r="G20" s="204"/>
      <c r="H20" s="202"/>
      <c r="I20" s="202"/>
      <c r="J20" s="502">
        <v>1</v>
      </c>
      <c r="K20" s="207"/>
      <c r="L20" s="165"/>
    </row>
    <row r="21" spans="2:12" s="118" customFormat="1" ht="15" customHeight="1" thickBot="1" x14ac:dyDescent="0.25">
      <c r="B21" s="587" t="s">
        <v>10</v>
      </c>
      <c r="C21" s="588"/>
      <c r="D21" s="69">
        <f>SUM(D10:D20)</f>
        <v>0.997</v>
      </c>
      <c r="E21" s="70">
        <f>SUM(E10:E20)</f>
        <v>16113473.546449373</v>
      </c>
      <c r="F21" s="205"/>
      <c r="G21" s="220"/>
      <c r="H21" s="220"/>
      <c r="I21" s="220"/>
      <c r="J21" s="220"/>
      <c r="K21" s="208"/>
    </row>
    <row r="22" spans="2:12" s="118" customFormat="1" ht="17.25" customHeight="1" thickBot="1" x14ac:dyDescent="0.25">
      <c r="B22" s="225"/>
      <c r="C22" s="72"/>
      <c r="D22" s="175" t="s">
        <v>32</v>
      </c>
      <c r="E22" s="176"/>
      <c r="F22" s="197"/>
      <c r="G22" s="202">
        <f>+G10*E10+G11*E11+G12*E12+G14*E14</f>
        <v>2143501.8116791109</v>
      </c>
      <c r="H22" s="221">
        <f>+H11*E11+H12*E12+H13*E13+H14*E14</f>
        <v>1292951.1936376749</v>
      </c>
      <c r="I22" s="221">
        <f>+I11*E11+I13*E13+I14*E14+I17*E17</f>
        <v>2316662.2882805308</v>
      </c>
      <c r="J22" s="198">
        <f>+J11*E11+J13*E13+J14*E14+J15*E15+J16*E16+J17*E17+J18*E18+J19*E19+J20*E20</f>
        <v>10360358.252852056</v>
      </c>
      <c r="K22" s="209"/>
    </row>
    <row r="23" spans="2:12" s="118" customFormat="1" ht="15" customHeight="1" x14ac:dyDescent="0.2">
      <c r="B23" s="225"/>
      <c r="C23" s="71"/>
      <c r="D23" s="589" t="s">
        <v>33</v>
      </c>
      <c r="E23" s="590"/>
      <c r="F23" s="197">
        <f>F22</f>
        <v>0</v>
      </c>
      <c r="G23" s="179">
        <f>G22+F23</f>
        <v>2143501.8116791109</v>
      </c>
      <c r="H23" s="179">
        <f>H22+G23</f>
        <v>3436453.0053167855</v>
      </c>
      <c r="I23" s="179">
        <f>I22+H23</f>
        <v>5753115.2935973164</v>
      </c>
      <c r="J23" s="179">
        <f t="shared" ref="J23" si="0">J22+I23</f>
        <v>16113473.546449373</v>
      </c>
      <c r="K23" s="210"/>
      <c r="L23" s="174"/>
    </row>
    <row r="24" spans="2:12" s="118" customFormat="1" ht="15" customHeight="1" x14ac:dyDescent="0.2">
      <c r="B24" s="226"/>
      <c r="C24" s="73"/>
      <c r="D24" s="176" t="s">
        <v>35</v>
      </c>
      <c r="E24" s="177"/>
      <c r="F24" s="198">
        <f>F22/E21</f>
        <v>0</v>
      </c>
      <c r="G24" s="178">
        <f>G22/E21</f>
        <v>0.13302543399473507</v>
      </c>
      <c r="H24" s="178">
        <f>H22/E21</f>
        <v>8.0240377092534371E-2</v>
      </c>
      <c r="I24" s="178">
        <f>I23/E21</f>
        <v>0.35703756095873096</v>
      </c>
      <c r="J24" s="178">
        <f>J23/E21</f>
        <v>1</v>
      </c>
      <c r="K24" s="211"/>
    </row>
    <row r="25" spans="2:12" s="118" customFormat="1" ht="15" customHeight="1" x14ac:dyDescent="0.2">
      <c r="B25" s="225"/>
      <c r="C25" s="71"/>
      <c r="D25" s="591" t="s">
        <v>34</v>
      </c>
      <c r="E25" s="592"/>
      <c r="F25" s="180">
        <f>F24</f>
        <v>0</v>
      </c>
      <c r="G25" s="180">
        <f>G23/E21</f>
        <v>0.13302543399473507</v>
      </c>
      <c r="H25" s="181">
        <f>H24+G25</f>
        <v>0.21326581108726944</v>
      </c>
      <c r="I25" s="181">
        <f t="shared" ref="I25" si="1">I24+H25</f>
        <v>0.57030337204600046</v>
      </c>
      <c r="J25" s="181">
        <f>J23/E21</f>
        <v>1</v>
      </c>
      <c r="K25" s="212"/>
    </row>
    <row r="26" spans="2:12" s="118" customFormat="1" ht="30" customHeight="1" x14ac:dyDescent="0.2">
      <c r="B26" s="227"/>
      <c r="C26" s="213"/>
      <c r="D26" s="593" t="s">
        <v>86</v>
      </c>
      <c r="E26" s="594"/>
      <c r="F26" s="214" t="s">
        <v>87</v>
      </c>
      <c r="G26" s="192">
        <f>G9</f>
        <v>30</v>
      </c>
      <c r="H26" s="192">
        <f>H9</f>
        <v>60</v>
      </c>
      <c r="I26" s="192">
        <f>I9</f>
        <v>90</v>
      </c>
      <c r="J26" s="192">
        <f>J9</f>
        <v>120</v>
      </c>
      <c r="K26" s="215" t="str">
        <f>K9</f>
        <v>RECEPCIÓN PROVISORIA</v>
      </c>
    </row>
    <row r="27" spans="2:12" s="118" customFormat="1" ht="15" customHeight="1" x14ac:dyDescent="0.2">
      <c r="B27" s="228"/>
      <c r="C27" s="216"/>
      <c r="D27" s="595" t="s">
        <v>89</v>
      </c>
      <c r="E27" s="596"/>
      <c r="F27" s="191"/>
      <c r="G27" s="199"/>
      <c r="H27" s="199"/>
      <c r="I27" s="189"/>
      <c r="J27" s="189"/>
      <c r="K27" s="217"/>
    </row>
    <row r="28" spans="2:12" s="118" customFormat="1" ht="15" customHeight="1" x14ac:dyDescent="0.2">
      <c r="B28" s="227"/>
      <c r="C28" s="213"/>
      <c r="D28" s="595" t="s">
        <v>90</v>
      </c>
      <c r="E28" s="596"/>
      <c r="F28" s="190">
        <f>+F27</f>
        <v>0</v>
      </c>
      <c r="G28" s="188">
        <f>+G27+F28</f>
        <v>0</v>
      </c>
      <c r="H28" s="188">
        <f t="shared" ref="H28:J28" si="2">+H27+G28</f>
        <v>0</v>
      </c>
      <c r="I28" s="188">
        <f t="shared" si="2"/>
        <v>0</v>
      </c>
      <c r="J28" s="188">
        <f t="shared" si="2"/>
        <v>0</v>
      </c>
      <c r="K28" s="218"/>
    </row>
    <row r="29" spans="2:12" s="118" customFormat="1" ht="15.75" customHeight="1" thickBot="1" x14ac:dyDescent="0.25">
      <c r="B29" s="229"/>
      <c r="C29" s="219"/>
      <c r="D29" s="599" t="s">
        <v>98</v>
      </c>
      <c r="E29" s="599"/>
      <c r="F29" s="597" t="s">
        <v>97</v>
      </c>
      <c r="G29" s="597"/>
      <c r="H29" s="597"/>
      <c r="I29" s="597"/>
      <c r="J29" s="597"/>
      <c r="K29" s="598"/>
    </row>
    <row r="30" spans="2:12" s="118" customFormat="1" ht="15" customHeight="1" thickBot="1" x14ac:dyDescent="0.25">
      <c r="B30" s="230"/>
      <c r="C30" s="231"/>
      <c r="D30" s="232"/>
      <c r="E30" s="232"/>
      <c r="F30" s="232"/>
      <c r="G30" s="231"/>
      <c r="H30" s="231"/>
      <c r="I30" s="231"/>
      <c r="J30" s="231"/>
      <c r="K30" s="233"/>
    </row>
    <row r="31" spans="2:12" ht="18" x14ac:dyDescent="0.2">
      <c r="B31" s="223" t="s">
        <v>111</v>
      </c>
      <c r="C31" s="39"/>
      <c r="D31" s="39"/>
      <c r="E31" s="39"/>
      <c r="F31" s="39"/>
      <c r="G31" s="39"/>
      <c r="H31" s="39"/>
      <c r="I31" s="39"/>
      <c r="J31" s="39"/>
      <c r="K31" s="287"/>
    </row>
    <row r="32" spans="2:12" ht="18" x14ac:dyDescent="0.2">
      <c r="B32" s="123" t="s">
        <v>112</v>
      </c>
      <c r="C32" s="36"/>
      <c r="D32" s="36"/>
      <c r="E32" s="36"/>
      <c r="F32" s="36"/>
      <c r="G32" s="36"/>
      <c r="H32" s="36"/>
      <c r="I32" s="119"/>
      <c r="J32" s="117"/>
      <c r="K32" s="287"/>
    </row>
    <row r="33" spans="2:11" ht="11.25" customHeight="1" x14ac:dyDescent="0.2">
      <c r="B33" s="123" t="s">
        <v>115</v>
      </c>
      <c r="C33" s="36"/>
      <c r="D33" s="36"/>
      <c r="E33" s="36"/>
      <c r="F33" s="36"/>
      <c r="G33" s="36"/>
      <c r="H33" s="36"/>
      <c r="I33" s="119"/>
      <c r="J33" s="117" t="s">
        <v>288</v>
      </c>
      <c r="K33" s="287"/>
    </row>
    <row r="34" spans="2:11" ht="16.5" customHeight="1" x14ac:dyDescent="0.2">
      <c r="B34" s="123" t="s">
        <v>113</v>
      </c>
      <c r="C34" s="36"/>
      <c r="D34" s="36"/>
      <c r="E34" s="36"/>
      <c r="F34" s="36"/>
      <c r="G34" s="36"/>
      <c r="H34" s="36"/>
      <c r="I34" s="119"/>
      <c r="J34" s="117"/>
      <c r="K34" s="287"/>
    </row>
    <row r="35" spans="2:11" ht="14.25" customHeight="1" x14ac:dyDescent="0.2">
      <c r="B35" s="222" t="s">
        <v>117</v>
      </c>
      <c r="C35" s="36" t="s">
        <v>114</v>
      </c>
      <c r="D35" s="36"/>
      <c r="E35" s="36"/>
      <c r="F35" s="36"/>
      <c r="G35" s="36"/>
      <c r="H35" s="36"/>
      <c r="I35" s="119"/>
      <c r="J35" s="117"/>
      <c r="K35" s="287"/>
    </row>
    <row r="36" spans="2:11" ht="18" x14ac:dyDescent="0.2">
      <c r="B36" s="124" t="s">
        <v>118</v>
      </c>
      <c r="C36" s="39"/>
      <c r="D36" s="39"/>
      <c r="E36" s="39"/>
      <c r="F36" s="39"/>
      <c r="G36" s="39"/>
      <c r="H36" s="39"/>
      <c r="I36" s="39"/>
      <c r="J36" s="117"/>
      <c r="K36" s="287"/>
    </row>
    <row r="37" spans="2:11" ht="15" customHeight="1" thickBot="1" x14ac:dyDescent="0.25">
      <c r="B37" s="288"/>
      <c r="C37" s="36"/>
      <c r="D37" s="36"/>
      <c r="E37" s="37"/>
      <c r="F37" s="37"/>
      <c r="G37" s="9"/>
      <c r="H37" s="9"/>
      <c r="I37" s="38"/>
      <c r="J37" s="117"/>
      <c r="K37" s="287"/>
    </row>
    <row r="38" spans="2:11" ht="18.75" thickBot="1" x14ac:dyDescent="0.25">
      <c r="B38" s="582" t="s">
        <v>16</v>
      </c>
      <c r="C38" s="583"/>
      <c r="D38" s="583"/>
      <c r="E38" s="583"/>
      <c r="F38" s="583"/>
      <c r="G38" s="583"/>
      <c r="H38" s="583"/>
      <c r="I38" s="583"/>
      <c r="J38" s="583"/>
      <c r="K38" s="584"/>
    </row>
    <row r="39" spans="2:11" ht="12.75" x14ac:dyDescent="0.2">
      <c r="B39" s="234"/>
      <c r="C39" s="117"/>
      <c r="D39" s="235"/>
      <c r="E39" s="235"/>
      <c r="F39" s="235"/>
      <c r="G39" s="235"/>
      <c r="H39" s="235"/>
      <c r="I39" s="235"/>
      <c r="J39" s="235"/>
      <c r="K39" s="236"/>
    </row>
    <row r="40" spans="2:11" ht="15" customHeight="1" x14ac:dyDescent="0.2">
      <c r="B40" s="234"/>
      <c r="C40" s="117"/>
      <c r="D40" s="235"/>
      <c r="E40" s="235"/>
      <c r="F40" s="235"/>
      <c r="G40" s="235"/>
      <c r="H40" s="235"/>
      <c r="I40" s="235"/>
      <c r="J40" s="235"/>
      <c r="K40" s="236"/>
    </row>
    <row r="41" spans="2:11" ht="12.75" x14ac:dyDescent="0.2">
      <c r="B41" s="234"/>
      <c r="C41" s="117"/>
      <c r="D41" s="235"/>
      <c r="E41" s="235"/>
      <c r="F41" s="235"/>
      <c r="G41" s="235"/>
      <c r="H41" s="235"/>
      <c r="I41" s="235"/>
      <c r="J41" s="235"/>
      <c r="K41" s="236"/>
    </row>
    <row r="42" spans="2:11" ht="15" customHeight="1" x14ac:dyDescent="0.2">
      <c r="B42" s="234"/>
      <c r="C42" s="117"/>
      <c r="D42" s="235"/>
      <c r="E42" s="235"/>
      <c r="F42" s="235"/>
      <c r="G42" s="235"/>
      <c r="H42" s="235"/>
      <c r="I42" s="235"/>
      <c r="J42" s="235"/>
      <c r="K42" s="236"/>
    </row>
    <row r="43" spans="2:11" ht="15" customHeight="1" x14ac:dyDescent="0.2">
      <c r="B43" s="234"/>
      <c r="C43" s="117"/>
      <c r="D43" s="235"/>
      <c r="E43" s="235"/>
      <c r="F43" s="235"/>
      <c r="G43" s="235"/>
      <c r="H43" s="235"/>
      <c r="I43" s="235"/>
      <c r="J43" s="235"/>
      <c r="K43" s="236"/>
    </row>
    <row r="44" spans="2:11" ht="15" customHeight="1" x14ac:dyDescent="0.2">
      <c r="B44" s="234"/>
      <c r="C44" s="117"/>
      <c r="D44" s="235"/>
      <c r="E44" s="235"/>
      <c r="F44" s="235"/>
      <c r="G44" s="235"/>
      <c r="H44" s="235"/>
      <c r="I44" s="235"/>
      <c r="J44" s="235"/>
      <c r="K44" s="236"/>
    </row>
    <row r="45" spans="2:11" ht="15" customHeight="1" x14ac:dyDescent="0.2">
      <c r="B45" s="234"/>
      <c r="C45" s="117"/>
      <c r="D45" s="235"/>
      <c r="E45" s="235"/>
      <c r="F45" s="235"/>
      <c r="G45" s="235"/>
      <c r="H45" s="235"/>
      <c r="I45" s="235"/>
      <c r="J45" s="235"/>
      <c r="K45" s="236"/>
    </row>
    <row r="46" spans="2:11" ht="15" customHeight="1" x14ac:dyDescent="0.2">
      <c r="B46" s="234"/>
      <c r="C46" s="117"/>
      <c r="D46" s="235"/>
      <c r="E46" s="235"/>
      <c r="F46" s="235"/>
      <c r="G46" s="235"/>
      <c r="H46" s="235"/>
      <c r="I46" s="235"/>
      <c r="J46" s="235"/>
      <c r="K46" s="236"/>
    </row>
    <row r="47" spans="2:11" ht="15" customHeight="1" x14ac:dyDescent="0.2">
      <c r="B47" s="234"/>
      <c r="C47" s="117"/>
      <c r="D47" s="235"/>
      <c r="E47" s="235"/>
      <c r="F47" s="235"/>
      <c r="G47" s="235"/>
      <c r="H47" s="235"/>
      <c r="I47" s="235"/>
      <c r="J47" s="235"/>
      <c r="K47" s="236"/>
    </row>
    <row r="48" spans="2:11" ht="15" customHeight="1" x14ac:dyDescent="0.2">
      <c r="B48" s="234"/>
      <c r="C48" s="117"/>
      <c r="D48" s="235"/>
      <c r="E48" s="235"/>
      <c r="F48" s="235"/>
      <c r="G48" s="235"/>
      <c r="H48" s="235"/>
      <c r="I48" s="235"/>
      <c r="J48" s="235"/>
      <c r="K48" s="236"/>
    </row>
    <row r="49" spans="2:11" ht="15" customHeight="1" x14ac:dyDescent="0.2">
      <c r="B49" s="234"/>
      <c r="C49" s="117"/>
      <c r="D49" s="235"/>
      <c r="E49" s="235"/>
      <c r="F49" s="235"/>
      <c r="G49" s="235"/>
      <c r="H49" s="235"/>
      <c r="I49" s="235"/>
      <c r="J49" s="235"/>
      <c r="K49" s="236"/>
    </row>
    <row r="50" spans="2:11" ht="15" customHeight="1" x14ac:dyDescent="0.2">
      <c r="B50" s="234"/>
      <c r="C50" s="117"/>
      <c r="D50" s="235"/>
      <c r="E50" s="235"/>
      <c r="F50" s="235"/>
      <c r="G50" s="235"/>
      <c r="H50" s="235"/>
      <c r="I50" s="235"/>
      <c r="J50" s="235"/>
      <c r="K50" s="236"/>
    </row>
    <row r="51" spans="2:11" ht="15" customHeight="1" x14ac:dyDescent="0.2">
      <c r="B51" s="234"/>
      <c r="C51" s="117"/>
      <c r="D51" s="235"/>
      <c r="E51" s="235"/>
      <c r="F51" s="235"/>
      <c r="G51" s="235"/>
      <c r="H51" s="235"/>
      <c r="I51" s="235"/>
      <c r="J51" s="235"/>
      <c r="K51" s="236"/>
    </row>
    <row r="52" spans="2:11" ht="15" customHeight="1" x14ac:dyDescent="0.2">
      <c r="B52" s="234"/>
      <c r="C52" s="117"/>
      <c r="D52" s="235"/>
      <c r="E52" s="235"/>
      <c r="F52" s="235"/>
      <c r="G52" s="235"/>
      <c r="H52" s="235"/>
      <c r="I52" s="235"/>
      <c r="J52" s="235"/>
      <c r="K52" s="236"/>
    </row>
    <row r="53" spans="2:11" ht="15" customHeight="1" x14ac:dyDescent="0.2">
      <c r="B53" s="234"/>
      <c r="C53" s="117"/>
      <c r="D53" s="235"/>
      <c r="E53" s="235"/>
      <c r="F53" s="235"/>
      <c r="G53" s="235"/>
      <c r="H53" s="235"/>
      <c r="I53" s="235"/>
      <c r="J53" s="235"/>
      <c r="K53" s="236"/>
    </row>
    <row r="54" spans="2:11" ht="15" customHeight="1" x14ac:dyDescent="0.2">
      <c r="B54" s="234"/>
      <c r="C54" s="117"/>
      <c r="D54" s="235"/>
      <c r="E54" s="235"/>
      <c r="F54" s="235"/>
      <c r="G54" s="235"/>
      <c r="H54" s="235"/>
      <c r="I54" s="235"/>
      <c r="J54" s="235"/>
      <c r="K54" s="236"/>
    </row>
    <row r="55" spans="2:11" ht="15" customHeight="1" x14ac:dyDescent="0.2">
      <c r="B55" s="234"/>
      <c r="C55" s="117"/>
      <c r="D55" s="235"/>
      <c r="E55" s="235"/>
      <c r="F55" s="235"/>
      <c r="G55" s="235"/>
      <c r="H55" s="235"/>
      <c r="I55" s="235"/>
      <c r="J55" s="235"/>
      <c r="K55" s="236"/>
    </row>
    <row r="56" spans="2:11" ht="15" customHeight="1" x14ac:dyDescent="0.2">
      <c r="B56" s="234"/>
      <c r="C56" s="117"/>
      <c r="D56" s="235"/>
      <c r="E56" s="235"/>
      <c r="F56" s="235"/>
      <c r="G56" s="235"/>
      <c r="H56" s="235"/>
      <c r="I56" s="235"/>
      <c r="J56" s="235"/>
      <c r="K56" s="236"/>
    </row>
    <row r="57" spans="2:11" ht="15" customHeight="1" x14ac:dyDescent="0.2">
      <c r="B57" s="234"/>
      <c r="C57" s="117"/>
      <c r="D57" s="235"/>
      <c r="E57" s="235"/>
      <c r="F57" s="235"/>
      <c r="G57" s="235"/>
      <c r="H57" s="235"/>
      <c r="I57" s="235"/>
      <c r="J57" s="235"/>
      <c r="K57" s="236"/>
    </row>
    <row r="58" spans="2:11" ht="15" customHeight="1" x14ac:dyDescent="0.2">
      <c r="B58" s="234"/>
      <c r="C58" s="117"/>
      <c r="D58" s="235"/>
      <c r="E58" s="235"/>
      <c r="F58" s="235"/>
      <c r="G58" s="235"/>
      <c r="H58" s="235"/>
      <c r="I58" s="235"/>
      <c r="J58" s="235"/>
      <c r="K58" s="236"/>
    </row>
    <row r="59" spans="2:11" ht="15" customHeight="1" x14ac:dyDescent="0.2">
      <c r="B59" s="234"/>
      <c r="C59" s="117"/>
      <c r="D59" s="235"/>
      <c r="E59" s="235"/>
      <c r="F59" s="235"/>
      <c r="G59" s="235"/>
      <c r="H59" s="235"/>
      <c r="I59" s="235"/>
      <c r="J59" s="235"/>
      <c r="K59" s="236"/>
    </row>
    <row r="60" spans="2:11" ht="15" customHeight="1" x14ac:dyDescent="0.2">
      <c r="B60" s="234"/>
      <c r="C60" s="117"/>
      <c r="D60" s="235"/>
      <c r="E60" s="235"/>
      <c r="F60" s="235"/>
      <c r="G60" s="235"/>
      <c r="H60" s="235"/>
      <c r="I60" s="235"/>
      <c r="J60" s="235"/>
      <c r="K60" s="236"/>
    </row>
    <row r="61" spans="2:11" ht="15" customHeight="1" thickBot="1" x14ac:dyDescent="0.25">
      <c r="B61" s="237"/>
      <c r="C61" s="238"/>
      <c r="D61" s="239"/>
      <c r="E61" s="239"/>
      <c r="F61" s="239"/>
      <c r="G61" s="239"/>
      <c r="H61" s="239"/>
      <c r="I61" s="239"/>
      <c r="J61" s="239"/>
      <c r="K61" s="240" t="s">
        <v>493</v>
      </c>
    </row>
    <row r="68" spans="6:6" ht="15" customHeight="1" x14ac:dyDescent="0.2">
      <c r="F68" s="120" t="s">
        <v>287</v>
      </c>
    </row>
    <row r="105" ht="12.75" x14ac:dyDescent="0.2"/>
    <row r="139" ht="12.75" x14ac:dyDescent="0.2"/>
    <row r="152" ht="12.75" x14ac:dyDescent="0.2"/>
    <row r="178" ht="12.75" x14ac:dyDescent="0.2"/>
    <row r="208" ht="12.75" x14ac:dyDescent="0.2"/>
    <row r="250" ht="12.75" x14ac:dyDescent="0.2"/>
    <row r="252" ht="12.75" x14ac:dyDescent="0.2"/>
    <row r="317" ht="15" hidden="1" customHeight="1" x14ac:dyDescent="0.2"/>
    <row r="382" ht="12.75" x14ac:dyDescent="0.2"/>
    <row r="383" ht="12.75" x14ac:dyDescent="0.2"/>
    <row r="384" ht="12.75" x14ac:dyDescent="0.2"/>
    <row r="390" ht="12.75" x14ac:dyDescent="0.2"/>
    <row r="400" ht="12.75" x14ac:dyDescent="0.2"/>
    <row r="401" ht="12.75" x14ac:dyDescent="0.2"/>
    <row r="411" ht="12.75" x14ac:dyDescent="0.2"/>
    <row r="412" ht="12.75" x14ac:dyDescent="0.2"/>
    <row r="419" spans="2:11" ht="12.75" x14ac:dyDescent="0.2"/>
    <row r="421" spans="2:11" s="122" customFormat="1" ht="12.75" x14ac:dyDescent="0.2">
      <c r="B421" s="121"/>
      <c r="D421" s="121"/>
      <c r="E421" s="121"/>
      <c r="F421" s="121"/>
      <c r="G421" s="121"/>
      <c r="H421" s="121"/>
      <c r="I421" s="121"/>
      <c r="J421" s="121"/>
      <c r="K421" s="121"/>
    </row>
    <row r="447" ht="12.75" x14ac:dyDescent="0.2"/>
    <row r="469" ht="12.75" x14ac:dyDescent="0.2"/>
    <row r="482" ht="12.75" x14ac:dyDescent="0.2"/>
    <row r="494"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9" ht="12.75" x14ac:dyDescent="0.2"/>
    <row r="540" ht="12.75" x14ac:dyDescent="0.2"/>
    <row r="541" ht="12.75" x14ac:dyDescent="0.2"/>
    <row r="542" ht="12.75" x14ac:dyDescent="0.2"/>
    <row r="543" ht="12.75" x14ac:dyDescent="0.2"/>
    <row r="544" ht="12.75" x14ac:dyDescent="0.2"/>
    <row r="545" ht="12.75" x14ac:dyDescent="0.2"/>
    <row r="547" ht="12.75" x14ac:dyDescent="0.2"/>
    <row r="548" ht="12.75" x14ac:dyDescent="0.2"/>
    <row r="549" ht="12.75" x14ac:dyDescent="0.2"/>
    <row r="550" ht="12.75" x14ac:dyDescent="0.2"/>
    <row r="551" ht="12.75" x14ac:dyDescent="0.2"/>
    <row r="553" ht="12.75" x14ac:dyDescent="0.2"/>
    <row r="554" ht="12.75" x14ac:dyDescent="0.2"/>
    <row r="555"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8" ht="12.75" x14ac:dyDescent="0.2"/>
    <row r="619" ht="12.75" x14ac:dyDescent="0.2"/>
    <row r="620" ht="12.75" x14ac:dyDescent="0.2"/>
    <row r="621" ht="12.75" x14ac:dyDescent="0.2"/>
    <row r="622" ht="12.75" x14ac:dyDescent="0.2"/>
  </sheetData>
  <mergeCells count="12">
    <mergeCell ref="B1:K1"/>
    <mergeCell ref="B8:K8"/>
    <mergeCell ref="B9:C9"/>
    <mergeCell ref="B38:K38"/>
    <mergeCell ref="B21:C21"/>
    <mergeCell ref="D23:E23"/>
    <mergeCell ref="D25:E25"/>
    <mergeCell ref="D26:E26"/>
    <mergeCell ref="D27:E27"/>
    <mergeCell ref="D28:E28"/>
    <mergeCell ref="F29:K29"/>
    <mergeCell ref="D29:E29"/>
  </mergeCells>
  <phoneticPr fontId="7" type="noConversion"/>
  <printOptions horizontalCentered="1"/>
  <pageMargins left="0.25" right="0.25" top="0.75" bottom="0.75" header="0.3" footer="0.3"/>
  <pageSetup paperSize="9" scale="51" orientation="landscape" r:id="rId1"/>
  <headerFooter alignWithMargins="0"/>
  <rowBreaks count="1" manualBreakCount="1">
    <brk id="30" min="1" max="10"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D5"/>
  <sheetViews>
    <sheetView workbookViewId="0">
      <selection activeCell="D5" sqref="D5"/>
    </sheetView>
  </sheetViews>
  <sheetFormatPr baseColWidth="10" defaultRowHeight="12.75" x14ac:dyDescent="0.2"/>
  <cols>
    <col min="2" max="2" width="25.140625" customWidth="1"/>
    <col min="3" max="3" width="13.5703125" customWidth="1"/>
    <col min="4" max="4" width="23.140625" customWidth="1"/>
  </cols>
  <sheetData>
    <row r="2" spans="2:4" ht="14.25" x14ac:dyDescent="0.2">
      <c r="B2" s="455" t="s">
        <v>482</v>
      </c>
      <c r="C2" s="456">
        <v>1.6E-2</v>
      </c>
      <c r="D2" s="453">
        <f>100%</f>
        <v>1</v>
      </c>
    </row>
    <row r="3" spans="2:4" ht="14.25" x14ac:dyDescent="0.2">
      <c r="B3" s="455" t="s">
        <v>483</v>
      </c>
      <c r="C3" s="457">
        <v>3.2000000000000001E-2</v>
      </c>
      <c r="D3" s="453">
        <f t="shared" ref="D3:D5" si="0">D2*C3+D2</f>
        <v>1.032</v>
      </c>
    </row>
    <row r="4" spans="2:4" ht="14.25" x14ac:dyDescent="0.2">
      <c r="B4" s="458" t="s">
        <v>484</v>
      </c>
      <c r="C4" s="456">
        <v>3.6999999999999998E-2</v>
      </c>
      <c r="D4" s="453">
        <f t="shared" si="0"/>
        <v>1.070184</v>
      </c>
    </row>
    <row r="5" spans="2:4" ht="14.25" x14ac:dyDescent="0.2">
      <c r="B5" s="459" t="s">
        <v>485</v>
      </c>
      <c r="C5" s="456">
        <v>4.3999999999999997E-2</v>
      </c>
      <c r="D5" s="454">
        <f t="shared" si="0"/>
        <v>1.117272096</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INSTRUCCIONES</vt:lpstr>
      <vt:lpstr>COEF. RESUMEN</vt:lpstr>
      <vt:lpstr>PRESUPUESTO</vt:lpstr>
      <vt:lpstr>ANALISIS DE COSTOS</vt:lpstr>
      <vt:lpstr>PLAN DE TRAB. Y CURVA DE INV</vt:lpstr>
      <vt:lpstr>COEF INDEC</vt:lpstr>
      <vt:lpstr>'COEF. RESUMEN'!Área_de_impresión</vt:lpstr>
      <vt:lpstr>INSTRUCCIONES!Área_de_impresión</vt:lpstr>
      <vt:lpstr>'PLAN DE TRAB. Y CURVA DE INV'!Área_de_impresión</vt:lpstr>
      <vt:lpstr>PRESUPUESTO!Área_de_impresión</vt:lpstr>
      <vt:lpstr>PRESUPUESTO!Títulos_a_imprimir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dc:creator>
  <cp:lastModifiedBy>ObrasP</cp:lastModifiedBy>
  <cp:lastPrinted>2022-06-10T11:32:37Z</cp:lastPrinted>
  <dcterms:created xsi:type="dcterms:W3CDTF">2003-12-20T05:54:10Z</dcterms:created>
  <dcterms:modified xsi:type="dcterms:W3CDTF">2022-07-11T15:54:24Z</dcterms:modified>
</cp:coreProperties>
</file>